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n.brazier\Dropbox (Nexem)\COM - Equipe\Publications off et on-line\COM INSTITUTIONNELLE\L'Hebdo by Nexem\Hebdo_104\articles\"/>
    </mc:Choice>
  </mc:AlternateContent>
  <xr:revisionPtr revIDLastSave="0" documentId="13_ncr:1_{96BBA73D-035F-4224-B633-CD78D357CD3B}" xr6:coauthVersionLast="41" xr6:coauthVersionMax="41" xr10:uidLastSave="{00000000-0000-0000-0000-000000000000}"/>
  <bookViews>
    <workbookView xWindow="-108" yWindow="-108" windowWidth="23256" windowHeight="12576" xr2:uid="{D192A473-FEF7-4C3A-BD9E-04A13D21E39D}"/>
  </bookViews>
  <sheets>
    <sheet name="Ecart rem" sheetId="11" r:id="rId1"/>
    <sheet name="Ecart aug" sheetId="12" r:id="rId2"/>
    <sheet name="Ecart promotions" sheetId="19" r:id="rId3"/>
    <sheet name="Aug retour maternité" sheetId="21" r:id="rId4"/>
    <sheet name="10 + hautes rémunératio" sheetId="6" r:id="rId5"/>
    <sheet name="Index" sheetId="23" r:id="rId6"/>
    <sheet name="Barèmes" sheetId="14" r:id="rId7"/>
  </sheets>
  <definedNames>
    <definedName name="_xlnm.Print_Area" localSheetId="4">'10 + hautes rémunératio'!$A$1:$J$15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6" i="19" l="1"/>
  <c r="B36" i="19"/>
  <c r="C32" i="19"/>
  <c r="B32" i="19"/>
  <c r="C25" i="19"/>
  <c r="B25" i="19"/>
  <c r="C31" i="19"/>
  <c r="B31" i="19"/>
  <c r="C24" i="19"/>
  <c r="B24" i="19"/>
  <c r="D30" i="19"/>
  <c r="D23" i="19"/>
  <c r="D16" i="19"/>
  <c r="D9" i="19"/>
  <c r="C36" i="12"/>
  <c r="D36" i="12" s="1"/>
  <c r="B36" i="12"/>
  <c r="D30" i="12"/>
  <c r="D23" i="12"/>
  <c r="D16" i="12"/>
  <c r="D9" i="12"/>
  <c r="L43" i="11"/>
  <c r="K43" i="11"/>
  <c r="I43" i="11"/>
  <c r="H43" i="11"/>
  <c r="F43" i="11"/>
  <c r="E43" i="11"/>
  <c r="C43" i="11"/>
  <c r="B43" i="11"/>
  <c r="K28" i="11"/>
  <c r="B28" i="11"/>
  <c r="K27" i="11"/>
  <c r="B27" i="11"/>
  <c r="K26" i="11"/>
  <c r="B26" i="11"/>
  <c r="M38" i="11"/>
  <c r="K39" i="11" s="1"/>
  <c r="K40" i="11" s="1"/>
  <c r="J38" i="11"/>
  <c r="H39" i="11" s="1"/>
  <c r="H40" i="11" s="1"/>
  <c r="G38" i="11"/>
  <c r="E39" i="11" s="1"/>
  <c r="E40" i="11" s="1"/>
  <c r="D38" i="11"/>
  <c r="B39" i="11" s="1"/>
  <c r="B40" i="11" s="1"/>
  <c r="M31" i="11"/>
  <c r="K32" i="11" s="1"/>
  <c r="K33" i="11" s="1"/>
  <c r="J31" i="11"/>
  <c r="H32" i="11" s="1"/>
  <c r="H33" i="11" s="1"/>
  <c r="G31" i="11"/>
  <c r="E32" i="11" s="1"/>
  <c r="E33" i="11" s="1"/>
  <c r="D31" i="11"/>
  <c r="B32" i="11" s="1"/>
  <c r="B33" i="11" s="1"/>
  <c r="M24" i="11"/>
  <c r="K25" i="11" s="1"/>
  <c r="J24" i="11"/>
  <c r="H25" i="11" s="1"/>
  <c r="H26" i="11" s="1"/>
  <c r="G24" i="11"/>
  <c r="E25" i="11" s="1"/>
  <c r="E26" i="11" s="1"/>
  <c r="D24" i="11"/>
  <c r="B25" i="11" s="1"/>
  <c r="M17" i="11"/>
  <c r="K18" i="11" s="1"/>
  <c r="K19" i="11" s="1"/>
  <c r="J17" i="11"/>
  <c r="H18" i="11" s="1"/>
  <c r="H19" i="11" s="1"/>
  <c r="G17" i="11"/>
  <c r="E18" i="11" s="1"/>
  <c r="E19" i="11" s="1"/>
  <c r="D17" i="11"/>
  <c r="B18" i="11" s="1"/>
  <c r="B19" i="11" s="1"/>
  <c r="B21" i="11" s="1"/>
  <c r="D36" i="19" l="1"/>
  <c r="D32" i="19"/>
  <c r="B33" i="19" s="1"/>
  <c r="B42" i="11"/>
  <c r="N38" i="11"/>
  <c r="B41" i="11"/>
  <c r="D43" i="11"/>
  <c r="N31" i="11"/>
  <c r="D25" i="19"/>
  <c r="B26" i="19" s="1"/>
  <c r="N24" i="11"/>
  <c r="M43" i="11"/>
  <c r="K44" i="11"/>
  <c r="J43" i="11"/>
  <c r="H44" i="11"/>
  <c r="G43" i="11"/>
  <c r="E44" i="11"/>
  <c r="B20" i="11"/>
  <c r="N17" i="11"/>
  <c r="B44" i="11"/>
  <c r="N43" i="11" l="1"/>
  <c r="N44" i="11"/>
  <c r="K41" i="11" s="1"/>
  <c r="K42" i="11" s="1"/>
  <c r="K20" i="11"/>
  <c r="K21" i="11" s="1"/>
  <c r="H20" i="11"/>
  <c r="H21" i="11" s="1"/>
  <c r="B34" i="11"/>
  <c r="B35" i="11" s="1"/>
  <c r="H41" i="11"/>
  <c r="H42" i="11" s="1"/>
  <c r="H34" i="11"/>
  <c r="H35" i="11" s="1"/>
  <c r="H27" i="11"/>
  <c r="H28" i="11" s="1"/>
  <c r="E41" i="11"/>
  <c r="E42" i="11" s="1"/>
  <c r="E34" i="11"/>
  <c r="E35" i="11" s="1"/>
  <c r="E27" i="11"/>
  <c r="E28" i="11" s="1"/>
  <c r="E20" i="11"/>
  <c r="E21" i="11" s="1"/>
  <c r="K34" i="11" l="1"/>
  <c r="K35" i="11" s="1"/>
  <c r="N35" i="11" s="1"/>
  <c r="N21" i="11"/>
  <c r="N28" i="11"/>
  <c r="N42" i="11"/>
  <c r="E10" i="23"/>
  <c r="N45" i="11" l="1"/>
  <c r="B10" i="21"/>
  <c r="B13" i="21" l="1"/>
  <c r="C13" i="21" s="1"/>
  <c r="B14" i="21" l="1"/>
  <c r="B9" i="23"/>
  <c r="E9" i="23" s="1"/>
  <c r="B10" i="6"/>
  <c r="B11" i="6" s="1"/>
  <c r="C14" i="6" s="1"/>
  <c r="C18" i="19"/>
  <c r="C17" i="19" s="1"/>
  <c r="B18" i="19"/>
  <c r="C11" i="19"/>
  <c r="B11" i="19"/>
  <c r="B11" i="12"/>
  <c r="D18" i="19" l="1"/>
  <c r="D17" i="19" s="1"/>
  <c r="B17" i="19"/>
  <c r="C38" i="19"/>
  <c r="C10" i="19"/>
  <c r="C37" i="19" s="1"/>
  <c r="B10" i="12"/>
  <c r="B38" i="19"/>
  <c r="B10" i="19"/>
  <c r="D11" i="19"/>
  <c r="C9" i="23"/>
  <c r="B15" i="21"/>
  <c r="D9" i="23" s="1"/>
  <c r="C15" i="6"/>
  <c r="D10" i="23" s="1"/>
  <c r="C10" i="23"/>
  <c r="D14" i="6"/>
  <c r="D31" i="19"/>
  <c r="D38" i="19" l="1"/>
  <c r="B19" i="19"/>
  <c r="D10" i="19"/>
  <c r="D39" i="19"/>
  <c r="B13" i="19" s="1"/>
  <c r="B12" i="19"/>
  <c r="B37" i="19"/>
  <c r="D24" i="19"/>
  <c r="C15" i="21"/>
  <c r="D37" i="19" l="1"/>
  <c r="D44" i="19" s="1"/>
  <c r="B14" i="19"/>
  <c r="B34" i="19"/>
  <c r="B35" i="19" s="1"/>
  <c r="B27" i="19"/>
  <c r="B28" i="19" s="1"/>
  <c r="B20" i="19"/>
  <c r="B21" i="19" s="1"/>
  <c r="D40" i="19" l="1"/>
  <c r="E45" i="19" s="1"/>
  <c r="E44" i="19"/>
  <c r="D45" i="19"/>
  <c r="D46" i="19" s="1"/>
  <c r="B8" i="23"/>
  <c r="E8" i="23" s="1"/>
  <c r="C32" i="12" l="1"/>
  <c r="C31" i="12" s="1"/>
  <c r="B32" i="12"/>
  <c r="C25" i="12"/>
  <c r="C24" i="12" s="1"/>
  <c r="B25" i="12"/>
  <c r="C18" i="12"/>
  <c r="C17" i="12" s="1"/>
  <c r="B18" i="12"/>
  <c r="C11" i="12"/>
  <c r="D32" i="12" l="1"/>
  <c r="B31" i="12"/>
  <c r="D25" i="12"/>
  <c r="B24" i="12"/>
  <c r="D18" i="12"/>
  <c r="B17" i="12"/>
  <c r="B38" i="12"/>
  <c r="C10" i="12"/>
  <c r="C38" i="12"/>
  <c r="D11" i="12"/>
  <c r="C8" i="23"/>
  <c r="D31" i="12" l="1"/>
  <c r="B33" i="12"/>
  <c r="B37" i="12"/>
  <c r="D24" i="12"/>
  <c r="B26" i="12"/>
  <c r="D38" i="12"/>
  <c r="B19" i="12"/>
  <c r="D17" i="12"/>
  <c r="C37" i="12"/>
  <c r="B12" i="12"/>
  <c r="D10" i="12"/>
  <c r="D39" i="12"/>
  <c r="B13" i="12" s="1"/>
  <c r="B8" i="14"/>
  <c r="B9" i="14" s="1"/>
  <c r="B10" i="14" s="1"/>
  <c r="B11" i="14" s="1"/>
  <c r="B12" i="14" s="1"/>
  <c r="B13" i="14" s="1"/>
  <c r="B14" i="14" s="1"/>
  <c r="B15" i="14" s="1"/>
  <c r="B16" i="14" s="1"/>
  <c r="D37" i="12" l="1"/>
  <c r="D44" i="12" s="1"/>
  <c r="B14" i="12"/>
  <c r="B27" i="12"/>
  <c r="B28" i="12" s="1"/>
  <c r="B20" i="12"/>
  <c r="B21" i="12" s="1"/>
  <c r="B34" i="12"/>
  <c r="B35" i="12" s="1"/>
  <c r="B17" i="14"/>
  <c r="B18" i="14" s="1"/>
  <c r="B19" i="14" s="1"/>
  <c r="B20" i="14" s="1"/>
  <c r="B21" i="14" s="1"/>
  <c r="B22" i="14" s="1"/>
  <c r="B23" i="14" s="1"/>
  <c r="B24" i="14" s="1"/>
  <c r="B25" i="14" s="1"/>
  <c r="B26" i="14" s="1"/>
  <c r="B27" i="14" s="1"/>
  <c r="E44" i="12" l="1"/>
  <c r="B7" i="23"/>
  <c r="E7" i="23" s="1"/>
  <c r="D40" i="12"/>
  <c r="E45" i="12" s="1"/>
  <c r="D45" i="12" l="1"/>
  <c r="D48" i="11"/>
  <c r="D46" i="12" l="1"/>
  <c r="C7" i="23"/>
  <c r="E49" i="11"/>
  <c r="D49" i="11"/>
  <c r="D50" i="11" s="1"/>
  <c r="D47" i="12" s="1"/>
  <c r="B6" i="23"/>
  <c r="E6" i="23" s="1"/>
  <c r="E48" i="11"/>
  <c r="D47" i="19" l="1"/>
  <c r="E47" i="19" s="1"/>
  <c r="E11" i="23"/>
  <c r="B13" i="23" s="1"/>
  <c r="C6" i="23"/>
  <c r="D6" i="23" l="1"/>
  <c r="D7" i="23" l="1"/>
  <c r="D8" i="23"/>
  <c r="E47" i="12"/>
  <c r="D11" i="23" l="1"/>
  <c r="D12"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Lydie BOGAERT</author>
  </authors>
  <commentList>
    <comment ref="A16" authorId="0" shapeId="0" xr:uid="{F61957C6-8BC7-4D13-B571-D8688A1BC809}">
      <text>
        <r>
          <rPr>
            <sz val="11"/>
            <color indexed="81"/>
            <rFont val="Arial"/>
            <family val="2"/>
          </rPr>
          <t>Prendre en compte tous les éléments de rémunération sauf :
- indemnités de licenciement, de rupture conventionnelle ou de départ à la retraite
- primes liées à une sujétion particulière qui ne concerne pas la personne du salarié
- primes d'ancienneté
- heures supplémentaires ou complémentaires
- intéressement et participation
Pour chaque salarié, la rémunération est rapporté au nombre d'équivalent temps plein (EQTP) en tenant compte de la durée de présence du salarié au cours de la période de référence annuelle, et le cas échéant de sa quotité de temps partiel.
Puis, on calcule la moyenne des salaires par EQTP</t>
        </r>
      </text>
    </comment>
    <comment ref="A17" authorId="0" shapeId="0" xr:uid="{5050EB59-54D8-4CC0-B60C-F825AF35D809}">
      <text>
        <r>
          <rPr>
            <sz val="11"/>
            <color indexed="81"/>
            <rFont val="Arial"/>
            <family val="2"/>
          </rPr>
          <t>Prendre en compte l'ensemble des salariés présents pendant la période annuelle de référence sauf :
- apprentis et contrats de professionnalisation
- salariés mis à disposition par une entreprise extérieure (ex : intérimaires)
- salariés expatriés
- salariés absents plus de la moitié de la période de référence</t>
        </r>
      </text>
    </comment>
    <comment ref="A23" authorId="0" shapeId="0" xr:uid="{063E5C02-4A9F-42B8-B1C9-6DD75D2F0582}">
      <text>
        <r>
          <rPr>
            <sz val="11"/>
            <color indexed="81"/>
            <rFont val="Arial"/>
            <family val="2"/>
          </rPr>
          <t>Prendre en compte tous les éléments de rémunération sauf :
- indemnités de licenciement, de rupture conventionnelle ou de départ à la retraite
- primes liées à une sujétion particulière qui ne concerne pas la personne du salarié
- primes d'ancienneté
- heures supplémentaires ou complémentaires
- intéressement et participation
Pour chaque salarié, la rémunération est rapporté au nombre d'équivalent temps plein (EQTP) en tenant compte de la durée de présence du salarié au cours de la période de référence annuelle, et le cas échéant de sa quotité de temps partiel.
Puis, on calcule la moyenne des salaires par EQTP</t>
        </r>
      </text>
    </comment>
    <comment ref="A24" authorId="0" shapeId="0" xr:uid="{1C5C10A0-BCC6-4BDF-8669-BA6C464451A8}">
      <text>
        <r>
          <rPr>
            <sz val="11"/>
            <color indexed="81"/>
            <rFont val="Arial"/>
            <family val="2"/>
          </rPr>
          <t>Prendre en compte l'ensemble des salariés présents pendant la période annuelle de référence sauf :
- apprentis et contrats de professionnalisation
- salariés mis à disposition par une entreprise extérieure (ex : intérimaires)
- salariés expatriés
- salariés absents plus de la moitié de la période de référence</t>
        </r>
      </text>
    </comment>
    <comment ref="A30" authorId="0" shapeId="0" xr:uid="{9E1F1D3B-0C69-4C96-8D09-AA61FEC803EE}">
      <text>
        <r>
          <rPr>
            <sz val="11"/>
            <color indexed="81"/>
            <rFont val="Arial"/>
            <family val="2"/>
          </rPr>
          <t>Prendre en compte tous les éléments de rémunération sauf :
- indemnités de licenciement, de rupture conventionnelle ou de départ à la retraite
- primes liées à une sujétion particulière qui ne concerne pas la personne du salarié
- primes d'ancienneté
- heures supplémentaires ou complémentaires
- intéressement et participation
Pour chaque salarié, la rémunération est rapporté au nombre d'équivalent temps plein (EQTP) en tenant compte de la durée de présence du salarié au cours de la période de référence annuelle, et le cas échéant de sa quotité de temps partiel.
Puis, on calcule la moyenne des salaires par EQTP</t>
        </r>
        <r>
          <rPr>
            <sz val="9"/>
            <color indexed="81"/>
            <rFont val="Tahoma"/>
            <family val="2"/>
          </rPr>
          <t xml:space="preserve">
</t>
        </r>
      </text>
    </comment>
    <comment ref="A31" authorId="0" shapeId="0" xr:uid="{3D5461AB-D8AE-460A-9449-1EDF12C83493}">
      <text>
        <r>
          <rPr>
            <sz val="11"/>
            <color indexed="81"/>
            <rFont val="Arial"/>
            <family val="2"/>
          </rPr>
          <t>Prendre en compte l'ensemble des salariés présents pendant la période annuelle de référence sauf :
- apprentis et contrats de professionnalisation
- salariés mis à disposition par une entreprise extérieure (ex : intérimaires)
- salariés expatriés
- salariés absents plus de la moitié de la période de référence</t>
        </r>
        <r>
          <rPr>
            <sz val="9"/>
            <color indexed="81"/>
            <rFont val="Tahoma"/>
            <family val="2"/>
          </rPr>
          <t xml:space="preserve">
</t>
        </r>
      </text>
    </comment>
    <comment ref="A37" authorId="0" shapeId="0" xr:uid="{F4361786-15F4-4479-B024-2AA814B28D44}">
      <text>
        <r>
          <rPr>
            <sz val="11"/>
            <color indexed="81"/>
            <rFont val="Arial"/>
            <family val="2"/>
          </rPr>
          <t>Prendre en compte tous les éléments de rémunération sauf :
- indemnités de licenciement, de rupture conventionnelle ou de départ à la retraite
- primes liées à une sujétion particulière qui ne concerne pas la personne du salarié
- primes d'ancienneté
- heures supplémentaires ou complémentaires
- intéressement et participation
Pour chaque salarié, la rémunération est rapporté au nombre d'équivalent temps plein (EQTP) en tenant compte de la durée de présence du salarié au cours de la période de référence annuelle, et le cas échéant de sa quotité de temps partiel.
Puis, on calcule la moyenne des salaires par EQTP</t>
        </r>
        <r>
          <rPr>
            <sz val="9"/>
            <color indexed="81"/>
            <rFont val="Tahoma"/>
            <family val="2"/>
          </rPr>
          <t xml:space="preserve">
</t>
        </r>
      </text>
    </comment>
    <comment ref="A38" authorId="0" shapeId="0" xr:uid="{37DD500F-32E7-474D-9609-0101ACA26FC6}">
      <text>
        <r>
          <rPr>
            <sz val="11"/>
            <color indexed="81"/>
            <rFont val="Arial"/>
            <family val="2"/>
          </rPr>
          <t>Prendre en compte l'ensemble des salariés présents pendant la période annuelle de référence sauf :
- apprentis et contrats de professionnalisation
- salariés mis à disposition par une entreprise extérieure (ex : intérimaires)
- salariés expatriés
- salariés absents plus de la moitié de la période de référence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Lydie BOGAERT</author>
  </authors>
  <commentList>
    <comment ref="A9" authorId="0" shapeId="0" xr:uid="{C86A3E9A-3A57-497A-8059-AEFCDFED047F}">
      <text>
        <r>
          <rPr>
            <sz val="9"/>
            <color indexed="81"/>
            <rFont val="Arial"/>
            <family val="2"/>
          </rPr>
          <t>Prendre en compte le nombre de salariés ayant bénéficiés d'augmentations individuelles au cours de la période de référence.
Seules les augmentations individuelles du salaire de base sont à prendre en compte, lorsqu'elles ne correspondent pas à des promotions</t>
        </r>
        <r>
          <rPr>
            <sz val="9"/>
            <color indexed="81"/>
            <rFont val="Tahoma"/>
            <family val="2"/>
          </rPr>
          <t xml:space="preserve">
</t>
        </r>
      </text>
    </comment>
    <comment ref="A10" authorId="0" shapeId="0" xr:uid="{A161DAC4-865F-4CC2-827F-35F02A7A887F}">
      <text>
        <r>
          <rPr>
            <sz val="9"/>
            <color indexed="81"/>
            <rFont val="Tahoma"/>
            <family val="2"/>
          </rPr>
          <t>Proportion de salariés augmentés pour chacun des groupes, à savoir : 
(Nbre de femmes employées augmentées / Nbre de femmes du groupe)*100</t>
        </r>
      </text>
    </comment>
    <comment ref="A16" authorId="0" shapeId="0" xr:uid="{AFF17D3B-C691-4261-A879-2A770D7A7CA9}">
      <text>
        <r>
          <rPr>
            <sz val="9"/>
            <color indexed="81"/>
            <rFont val="Arial"/>
            <family val="2"/>
          </rPr>
          <t>Prendre en compte le nombre de salariés ayant bénéficiés d'augmentations individuelles au cours de la période de référence.
Seules les augmentations individuelles du salaire de base sont à prendre en compte, lorsqu'elles ne correspondent pas à des promotions</t>
        </r>
        <r>
          <rPr>
            <sz val="9"/>
            <color indexed="81"/>
            <rFont val="Tahoma"/>
            <charset val="1"/>
          </rPr>
          <t xml:space="preserve">
</t>
        </r>
      </text>
    </comment>
    <comment ref="A17" authorId="0" shapeId="0" xr:uid="{323C5847-9DDB-42F3-863F-3F49ED67F69E}">
      <text>
        <r>
          <rPr>
            <sz val="9"/>
            <color indexed="81"/>
            <rFont val="Arial"/>
            <family val="2"/>
          </rPr>
          <t>Proportion de salariés augmentés pour chacun des groupes, à savoir : 
(Nbre de femmes ouvrières augmentées / Nbre de femmes du groupe)*100</t>
        </r>
      </text>
    </comment>
    <comment ref="A23" authorId="0" shapeId="0" xr:uid="{A3C7A466-4024-4073-85CF-C5F395D950E0}">
      <text>
        <r>
          <rPr>
            <sz val="9"/>
            <color indexed="81"/>
            <rFont val="Arial"/>
            <family val="2"/>
          </rPr>
          <t>Prendre en compte le nombre de salariés ayant bénéficiés d'augmentations individuelles au cours de la période de référence.
Seules les augmentations individuelles du salaire de base sont à prendre en compte, lorsqu'elles ne correspondent pas à des promotions</t>
        </r>
        <r>
          <rPr>
            <b/>
            <sz val="9"/>
            <color indexed="81"/>
            <rFont val="Arial"/>
            <family val="2"/>
          </rPr>
          <t xml:space="preserve">
</t>
        </r>
      </text>
    </comment>
    <comment ref="A24" authorId="0" shapeId="0" xr:uid="{D9E3D3C4-DB68-43A7-A467-DEF58BCA130E}">
      <text>
        <r>
          <rPr>
            <sz val="9"/>
            <color indexed="81"/>
            <rFont val="Arial"/>
            <family val="2"/>
          </rPr>
          <t>Proportion de salariés augmentés pour chacun des groupes, à savoir : 
(Nbre de femmes techniciennes et agents de maitrise augmentées / Nbre de femmes du groupe)*100</t>
        </r>
      </text>
    </comment>
    <comment ref="A30" authorId="0" shapeId="0" xr:uid="{27F3C26B-2A98-4C05-8402-8E114DAD5D1C}">
      <text>
        <r>
          <rPr>
            <sz val="9"/>
            <color indexed="81"/>
            <rFont val="Arial"/>
            <family val="2"/>
          </rPr>
          <t>Prendre en compte le nombre de salariés ayant bénéficiés d'augmentations individuelles au cours de la période de référence.
Seules les augmentations individuelles du salaire de base sont à prendre en compte, lorsqu'elles ne correspondent pas à des promotions</t>
        </r>
        <r>
          <rPr>
            <sz val="9"/>
            <color indexed="81"/>
            <rFont val="Tahoma"/>
            <family val="2"/>
          </rPr>
          <t xml:space="preserve">
</t>
        </r>
      </text>
    </comment>
    <comment ref="A31" authorId="0" shapeId="0" xr:uid="{B766EF40-53F1-41B6-AEBA-5B4588F2AAA3}">
      <text>
        <r>
          <rPr>
            <sz val="9"/>
            <color indexed="81"/>
            <rFont val="Arial"/>
            <family val="2"/>
          </rPr>
          <t>Proportion de salariés augmentés pour chacun des groupes, à savoir : 
(Nbre de femmes ingénieures et cadres augmentées / Nbre de femmes du groupe)*100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Lydie BOGAERT</author>
  </authors>
  <commentList>
    <comment ref="A9" authorId="0" shapeId="0" xr:uid="{1B537047-8A38-4A30-B359-795DBCE8C662}">
      <text>
        <r>
          <rPr>
            <sz val="9"/>
            <color indexed="81"/>
            <rFont val="Arial"/>
            <family val="2"/>
          </rPr>
          <t>Prendre en compte le nombre de salariés ayant bénéficiés de promotions au cours de la période de référence</t>
        </r>
        <r>
          <rPr>
            <sz val="9"/>
            <color indexed="81"/>
            <rFont val="Tahoma"/>
            <family val="2"/>
          </rPr>
          <t xml:space="preserve">
</t>
        </r>
      </text>
    </comment>
    <comment ref="A10" authorId="0" shapeId="0" xr:uid="{EB07F279-8126-4E0B-9BBE-EAF276341134}">
      <text>
        <r>
          <rPr>
            <sz val="9"/>
            <color indexed="81"/>
            <rFont val="Arial"/>
            <family val="2"/>
          </rPr>
          <t>Proportion de salariés promus pour chacun des groupes, à savoir : 
(Nbre de femmes employées promues / Nbre de femmes du groupe)*100</t>
        </r>
      </text>
    </comment>
    <comment ref="A16" authorId="0" shapeId="0" xr:uid="{03F4455F-FE6F-46E1-825C-6E7C1EB5F929}">
      <text>
        <r>
          <rPr>
            <sz val="9"/>
            <color indexed="81"/>
            <rFont val="Arial"/>
            <family val="2"/>
          </rPr>
          <t>Prendre en compte le nombre de salariés ayant bénéficiés de promotions au cours de la période de référence</t>
        </r>
        <r>
          <rPr>
            <sz val="9"/>
            <color indexed="81"/>
            <rFont val="Tahoma"/>
            <family val="2"/>
          </rPr>
          <t xml:space="preserve">
</t>
        </r>
      </text>
    </comment>
    <comment ref="A17" authorId="0" shapeId="0" xr:uid="{6A119FA9-A1AD-492D-9709-B3217C1AD5E7}">
      <text>
        <r>
          <rPr>
            <sz val="9"/>
            <color indexed="81"/>
            <rFont val="Arial"/>
            <family val="2"/>
          </rPr>
          <t>Proportion de salariés promus pour chacun des groupes, à savoir : 
(Nbre de femmes ouvrières promues / Nbre de femmes du groupe)*100</t>
        </r>
        <r>
          <rPr>
            <sz val="9"/>
            <color indexed="81"/>
            <rFont val="Tahoma"/>
            <family val="2"/>
          </rPr>
          <t xml:space="preserve">
</t>
        </r>
      </text>
    </comment>
    <comment ref="A23" authorId="0" shapeId="0" xr:uid="{F85F67D3-8540-441A-831A-44F93FC1C9F6}">
      <text>
        <r>
          <rPr>
            <sz val="9"/>
            <color indexed="81"/>
            <rFont val="Arial"/>
            <family val="2"/>
          </rPr>
          <t>Prendre en compte le nombre de salariés ayant bénéficiés de promotions au cours de la période de référence</t>
        </r>
        <r>
          <rPr>
            <sz val="9"/>
            <color indexed="81"/>
            <rFont val="Tahoma"/>
            <family val="2"/>
          </rPr>
          <t xml:space="preserve">
</t>
        </r>
      </text>
    </comment>
    <comment ref="A24" authorId="0" shapeId="0" xr:uid="{2F043D50-373C-4079-8E4A-C37CEDE134AB}">
      <text>
        <r>
          <rPr>
            <sz val="9"/>
            <color indexed="81"/>
            <rFont val="Arial"/>
            <family val="2"/>
          </rPr>
          <t>Proportion de salariés promus pour chacun des groupes, à savoir : 
(Nbre de femmes techniciennes et agents de maitrise promues / Nbre de femmes du groupe)*100</t>
        </r>
      </text>
    </comment>
    <comment ref="A30" authorId="0" shapeId="0" xr:uid="{0480B972-34F8-4E5D-B476-ECF3F8FF45AF}">
      <text>
        <r>
          <rPr>
            <sz val="9"/>
            <color indexed="81"/>
            <rFont val="Arial"/>
            <family val="2"/>
          </rPr>
          <t>Prendre en compte le nombre de salariés ayant bénéficiés de promotions au cours de la période de référence</t>
        </r>
        <r>
          <rPr>
            <sz val="9"/>
            <color indexed="81"/>
            <rFont val="Tahoma"/>
            <family val="2"/>
          </rPr>
          <t xml:space="preserve">
</t>
        </r>
      </text>
    </comment>
    <comment ref="A31" authorId="0" shapeId="0" xr:uid="{F05ED7AF-8832-4BBC-8F0D-44E7830702FB}">
      <text>
        <r>
          <rPr>
            <sz val="9"/>
            <color indexed="81"/>
            <rFont val="Arial"/>
            <family val="2"/>
          </rPr>
          <t>Proportion de salariés promus pour chacun des groupes, à savoir : 
(Nbre de femmes ingénieures et cadres promues / Nbre de femmes du groupe)*100</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Lydie BOGAERT</author>
  </authors>
  <commentList>
    <comment ref="A8" authorId="0" shapeId="0" xr:uid="{B9524875-B6EE-457E-B008-F22D9645B33E}">
      <text>
        <r>
          <rPr>
            <sz val="9"/>
            <color indexed="81"/>
            <rFont val="Arial"/>
            <family val="2"/>
          </rPr>
          <t>Nombre de salariées de retour de congés maternité. 
Les salariées à considérer sont les salariés revenues de congés maternité (éventuellement prolongé par un congé parental) pendant la période de référence, uniquement lorsqu'une ou plusieurs augmentations ont eu lieu dans l'entreprise pendant la durée de référence</t>
        </r>
        <r>
          <rPr>
            <sz val="9"/>
            <color indexed="81"/>
            <rFont val="Tahoma"/>
            <family val="2"/>
          </rPr>
          <t xml:space="preserve">
</t>
        </r>
      </text>
    </comment>
    <comment ref="A9" authorId="0" shapeId="0" xr:uid="{7D83FC18-75BC-4EC1-8A99-15EB129B5A9C}">
      <text>
        <r>
          <rPr>
            <sz val="9"/>
            <color indexed="81"/>
            <rFont val="Tahoma"/>
            <family val="2"/>
          </rPr>
          <t xml:space="preserve">Les augmentations à prendre en compte sont celles intervenues pendant la période de référence et qui permettent de rattraper au moins la moyenne des augmentations survenues pendant le congé maternité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Lydie BOGAERT</author>
  </authors>
  <commentList>
    <comment ref="B7" authorId="0" shapeId="0" xr:uid="{2AAF8777-46D5-4A0B-85F1-02B26B15EEAA}">
      <text>
        <r>
          <rPr>
            <sz val="9"/>
            <color indexed="81"/>
            <rFont val="Arial"/>
            <family val="2"/>
          </rPr>
          <t>Les rémunérations à considérer sont les rémunérations brutes annuelles par EQTP utilisées pour l'indicateur  relatif à l'écart de rémunération F/H</t>
        </r>
        <r>
          <rPr>
            <sz val="9"/>
            <color indexed="81"/>
            <rFont val="Tahoma"/>
            <family val="2"/>
          </rPr>
          <t xml:space="preserve">
</t>
        </r>
      </text>
    </comment>
  </commentList>
</comments>
</file>

<file path=xl/sharedStrings.xml><?xml version="1.0" encoding="utf-8"?>
<sst xmlns="http://schemas.openxmlformats.org/spreadsheetml/2006/main" count="311" uniqueCount="98">
  <si>
    <t>moins de 30 ans</t>
  </si>
  <si>
    <t>H</t>
  </si>
  <si>
    <t>F</t>
  </si>
  <si>
    <t>EMPLOYES</t>
  </si>
  <si>
    <t>30-39 ans</t>
  </si>
  <si>
    <t>40-49 ans</t>
  </si>
  <si>
    <t>50 ans et +</t>
  </si>
  <si>
    <t>Total général</t>
  </si>
  <si>
    <t>Effectif</t>
  </si>
  <si>
    <t>Ratio</t>
  </si>
  <si>
    <t>Total 30-39 ans</t>
  </si>
  <si>
    <t>Total 40-49 ans</t>
  </si>
  <si>
    <t>Total 50 ans et +</t>
  </si>
  <si>
    <t>Total moins de 30 ans</t>
  </si>
  <si>
    <t>Seuil de pertinence</t>
  </si>
  <si>
    <t>Nbre augmentation individuelle</t>
  </si>
  <si>
    <t>Taux augmentation individuelle</t>
  </si>
  <si>
    <t>Total Nbre Augmentation individuelle</t>
  </si>
  <si>
    <t>Nbre Promotion</t>
  </si>
  <si>
    <t>Taux de salariées augmentées au retour de congé maternité</t>
  </si>
  <si>
    <t>Indicateur retenu 
(le plus petit des 2 nbres)</t>
  </si>
  <si>
    <t>Ecart de rémunération</t>
  </si>
  <si>
    <t>Ecart pondéré</t>
  </si>
  <si>
    <t>Ecart après application du Seuil de pertinence</t>
  </si>
  <si>
    <t>Total Effectifs dans l'association</t>
  </si>
  <si>
    <t>Total Effectifs valides (groupe pris en compte)</t>
  </si>
  <si>
    <t>Indicateur calculable</t>
  </si>
  <si>
    <t>Indicateur d'écart de rémunération</t>
  </si>
  <si>
    <t>Note obtenue sur 40</t>
  </si>
  <si>
    <t>Ne pas modifier les barèmes ci-dessous</t>
  </si>
  <si>
    <t xml:space="preserve">Résultats obtenus </t>
  </si>
  <si>
    <t>Nbre de Points</t>
  </si>
  <si>
    <t>Indicateur 1 : Ecart de rémunération</t>
  </si>
  <si>
    <t>Total Ecart Pondéré</t>
  </si>
  <si>
    <t>1- Indicateur d'écart de rémunération</t>
  </si>
  <si>
    <t xml:space="preserve">Les résultats apparaissent à la fin du tableau. Ils peuvent être accompagnés de commmentaires pour les interpréter. </t>
  </si>
  <si>
    <t>CSP</t>
  </si>
  <si>
    <t xml:space="preserve">Total général </t>
  </si>
  <si>
    <t>Catégorie de postes equivalents</t>
  </si>
  <si>
    <t xml:space="preserve">Les 4 catégories socio-professionnelles (CSP) mentionnées dans le décret N°2019-15 sont fixées par défaut </t>
  </si>
  <si>
    <t>Ecart de taux d'augmentation</t>
  </si>
  <si>
    <t>Total Effectifs valides (groupes pris en compte)</t>
  </si>
  <si>
    <t>Total Taux augmentation individuelle</t>
  </si>
  <si>
    <t>Indicateur d'écart d'augmentation en points de %</t>
  </si>
  <si>
    <t>Note obtenue sur 20</t>
  </si>
  <si>
    <t>Total Ecart pondéré</t>
  </si>
  <si>
    <t>Indicateur 2 : écart de taux d'augmentations individuelles (points de %)</t>
  </si>
  <si>
    <t>Indicateur 3 : écart de taux de promotion (points de %)</t>
  </si>
  <si>
    <t>Indicateur 4 : pourcentage de salariés ayant bénéficié d'une augmentation dans l'année suivant leur retour de congé maternité (%)</t>
  </si>
  <si>
    <t>Indicateur 5 : nombre de salariés du sexe sous-représenté parmi les 10 plus hautes rémunérations</t>
  </si>
  <si>
    <t>Résultats obtenus</t>
  </si>
  <si>
    <t>Taux de promotion</t>
  </si>
  <si>
    <t>Ecart de taux de promotion</t>
  </si>
  <si>
    <t>Indicateur d'écart de promotion en points de %</t>
  </si>
  <si>
    <t>Note obtenue sur 15</t>
  </si>
  <si>
    <t>Note obtenue sur 20 après la prise en compte des mesures de correction</t>
  </si>
  <si>
    <t>Taux Promotion</t>
  </si>
  <si>
    <t>Total Nbre Promotion</t>
  </si>
  <si>
    <t>Total Taux Promotion</t>
  </si>
  <si>
    <t>Nbre de femmes</t>
  </si>
  <si>
    <t>Nbre d'hommes</t>
  </si>
  <si>
    <t>Les 10 + hautes rémunérations</t>
  </si>
  <si>
    <t>Indicateur du nombre de salariés du sexe sous-représenté parmi les 10 plus hautes rémunérations</t>
  </si>
  <si>
    <t>Note obtenue sur 10</t>
  </si>
  <si>
    <t xml:space="preserve">2- Indicateur d'écart de taux d'augmentations individuelles </t>
  </si>
  <si>
    <t>3- Indicateur d'écart de taux de promotions</t>
  </si>
  <si>
    <t>5- Nombre de salariés du sexe sous représenté parmi les 10 plus hautes rémunérations</t>
  </si>
  <si>
    <t>Nbre de salariées</t>
  </si>
  <si>
    <t>Salariées revenues de congés maternité pendant la période de référence</t>
  </si>
  <si>
    <t>Salariées augmentées lors de retour de congés maternité</t>
  </si>
  <si>
    <t>Résultat de l'index d'égalité professionnelle femmes-hommes</t>
  </si>
  <si>
    <t>Ne rien saisir dans les cellules : calculs automatiques</t>
  </si>
  <si>
    <t>Valeur de l'indicateur</t>
  </si>
  <si>
    <t>Nbre de points maximum des indicateurs calculables</t>
  </si>
  <si>
    <t>INDEX SUR 100 points</t>
  </si>
  <si>
    <t>Total des indicateurs calculables</t>
  </si>
  <si>
    <t>Oui</t>
  </si>
  <si>
    <t>Points obtenus
(mesures de correction incluses)</t>
  </si>
  <si>
    <t>Commentaires</t>
  </si>
  <si>
    <t>Colonne1</t>
  </si>
  <si>
    <t>4- Indicateur relatifs au Pourcentage de salariées ayant bénéficié d'une augmentation dans l'année suivant leur retour de congé maternité</t>
  </si>
  <si>
    <t>La méthode de répartition pour cet indicateur s'appuie par défaut sur les 4 catégories socio-professionnelles définies par le décret n°2019-15 du 8 janvier 2019. Pour des catégories de postes équivalents plus fines que les 4 CSP, l'outil du Ministère du travail est disponible sur leur site internet.</t>
  </si>
  <si>
    <t>Incalculable</t>
  </si>
  <si>
    <t>Note obtenue sur 15 après la prise en compte des mesures de correction</t>
  </si>
  <si>
    <t>Rémunération annuelle moyenne brute</t>
  </si>
  <si>
    <t>OUVRIERS</t>
  </si>
  <si>
    <t>TECHNICIENS &amp; AGENTS DE MAITRISE</t>
  </si>
  <si>
    <t>INGENIEURS &amp; CADRES</t>
  </si>
  <si>
    <r>
      <t xml:space="preserve">Saisir vos données dans les cellules colorées  : 
- La </t>
    </r>
    <r>
      <rPr>
        <b/>
        <sz val="16"/>
        <color rgb="FFFF0000"/>
        <rFont val="Arial"/>
        <family val="2"/>
      </rPr>
      <t>rémunération annuelle moyenne brute</t>
    </r>
    <r>
      <rPr>
        <b/>
        <sz val="16"/>
        <color theme="9" tint="-0.499984740745262"/>
        <rFont val="Arial"/>
        <family val="2"/>
      </rPr>
      <t xml:space="preserve"> (reconstituée en équivalent temps plein) pour les femmes et pour les hommes 
- et les effectifs pour les femmes et pour les hommes. 
</t>
    </r>
    <r>
      <rPr>
        <b/>
        <sz val="18"/>
        <color rgb="FFFF0000"/>
        <rFont val="Arial"/>
        <family val="2"/>
      </rPr>
      <t xml:space="preserve">Ne rien saisir dans les autres cellules. </t>
    </r>
  </si>
  <si>
    <r>
      <t xml:space="preserve">Saisir vos données dans les cellules colorées  :  Le nombre de femmes et d'hommes augmentés au cours de la période de référence 
</t>
    </r>
    <r>
      <rPr>
        <b/>
        <sz val="16"/>
        <color rgb="FFFF0000"/>
        <rFont val="Arial"/>
        <family val="2"/>
      </rPr>
      <t xml:space="preserve">Ne rien saisir dans les autres cellules. </t>
    </r>
  </si>
  <si>
    <r>
      <t xml:space="preserve">Saisir vos données dans les cellules colorées  :  Le nombre de femmes et d'hommes promus au cours de la période de référence 
</t>
    </r>
    <r>
      <rPr>
        <b/>
        <sz val="14"/>
        <color rgb="FFFF0000"/>
        <rFont val="Arial"/>
        <family val="2"/>
      </rPr>
      <t xml:space="preserve">Ne rien saisir dans les autres cellules. </t>
    </r>
  </si>
  <si>
    <r>
      <t xml:space="preserve">Saisir vos données dans les cellules colorées  : 
- Le nombre de salariées revenues de congés maternité au cours de la période de référence uniquemement lorsqu'une ou plusieurs augmentations ont eu lieu dans l'association pendant la durée du congé maternité
- Et le nombre de salariées augmentées lors de leur retour de congé maternité
</t>
    </r>
    <r>
      <rPr>
        <b/>
        <sz val="14"/>
        <color rgb="FFFF0000"/>
        <rFont val="Arial"/>
        <family val="2"/>
      </rPr>
      <t xml:space="preserve">Ne rien saisir dans les autres cellules. </t>
    </r>
  </si>
  <si>
    <r>
      <t xml:space="preserve">Saisir vos données dans les cellules colorées  :  Le nombre de femmes et d'hommes parmi les 10 plus hautes rémunérations
</t>
    </r>
    <r>
      <rPr>
        <b/>
        <sz val="14"/>
        <color rgb="FFFF0000"/>
        <rFont val="Arial"/>
        <family val="2"/>
      </rPr>
      <t xml:space="preserve">Ne rien saisir dans les autres cellules. </t>
    </r>
  </si>
  <si>
    <r>
      <t xml:space="preserve">1- Ecart de rémunération en % - </t>
    </r>
    <r>
      <rPr>
        <sz val="12"/>
        <color theme="9" tint="-0.499984740745262"/>
        <rFont val="Arial"/>
        <family val="2"/>
      </rPr>
      <t>40 pts</t>
    </r>
  </si>
  <si>
    <r>
      <t xml:space="preserve">2- Ecart d'augmentations individuelles en points de % - </t>
    </r>
    <r>
      <rPr>
        <sz val="12"/>
        <color theme="9" tint="-0.499984740745262"/>
        <rFont val="Arial"/>
        <family val="2"/>
      </rPr>
      <t>20 pts</t>
    </r>
  </si>
  <si>
    <r>
      <t xml:space="preserve">3- Ecart de promotions en points de % - </t>
    </r>
    <r>
      <rPr>
        <sz val="12"/>
        <color theme="9" tint="-0.499984740745262"/>
        <rFont val="Arial"/>
        <family val="2"/>
      </rPr>
      <t>15 pts</t>
    </r>
  </si>
  <si>
    <r>
      <t xml:space="preserve">4- Pourcentage de salariées augmentées au retour de congé maternité - </t>
    </r>
    <r>
      <rPr>
        <sz val="12"/>
        <color theme="9" tint="-0.499984740745262"/>
        <rFont val="Arial"/>
        <family val="2"/>
      </rPr>
      <t>15 pts</t>
    </r>
  </si>
  <si>
    <r>
      <t xml:space="preserve">5- Nbre de salariés de sexe sous-représenté parmi les 10 plus hautes rémunérations - </t>
    </r>
    <r>
      <rPr>
        <sz val="12"/>
        <color theme="9" tint="-0.499984740745262"/>
        <rFont val="Arial"/>
        <family val="2"/>
      </rPr>
      <t>10 pts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</si>
</sst>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0.0"/>
  </numFmts>
  <fonts count="36" x14ac:knownFonts="1">
    <font>
      <sz val="11"/>
      <color theme="1"/>
      <name val="Calibri"/>
      <family val="2"/>
      <scheme val="minor"/>
    </font>
    <font>
      <sz val="11"/>
      <color theme="1"/>
      <name val="Calibri"/>
      <family val="2"/>
      <scheme val="minor"/>
    </font>
    <font>
      <b/>
      <sz val="18"/>
      <color theme="9" tint="-0.499984740745262"/>
      <name val="Arial"/>
      <family val="2"/>
    </font>
    <font>
      <b/>
      <sz val="24"/>
      <color theme="9" tint="-0.499984740745262"/>
      <name val="Arial"/>
      <family val="2"/>
    </font>
    <font>
      <b/>
      <sz val="16"/>
      <color theme="9" tint="-0.499984740745262"/>
      <name val="Arial"/>
      <family val="2"/>
    </font>
    <font>
      <sz val="18"/>
      <color rgb="FF87D200"/>
      <name val="Arial"/>
      <family val="2"/>
    </font>
    <font>
      <sz val="9"/>
      <color indexed="81"/>
      <name val="Tahoma"/>
      <family val="2"/>
    </font>
    <font>
      <sz val="9"/>
      <color indexed="81"/>
      <name val="Tahoma"/>
      <charset val="1"/>
    </font>
    <font>
      <sz val="11"/>
      <color indexed="81"/>
      <name val="Arial"/>
      <family val="2"/>
    </font>
    <font>
      <b/>
      <sz val="9"/>
      <color indexed="81"/>
      <name val="Arial"/>
      <family val="2"/>
    </font>
    <font>
      <sz val="9"/>
      <color indexed="81"/>
      <name val="Arial"/>
      <family val="2"/>
    </font>
    <font>
      <b/>
      <sz val="11"/>
      <color theme="1"/>
      <name val="Arial"/>
      <family val="2"/>
    </font>
    <font>
      <sz val="11"/>
      <color theme="1"/>
      <name val="Arial"/>
      <family val="2"/>
    </font>
    <font>
      <b/>
      <sz val="16"/>
      <color rgb="FFFF0000"/>
      <name val="Arial"/>
      <family val="2"/>
    </font>
    <font>
      <b/>
      <sz val="18"/>
      <color rgb="FFFF0000"/>
      <name val="Arial"/>
      <family val="2"/>
    </font>
    <font>
      <sz val="11"/>
      <color theme="9" tint="-0.499984740745262"/>
      <name val="Arial"/>
      <family val="2"/>
    </font>
    <font>
      <sz val="16"/>
      <color theme="1"/>
      <name val="Arial"/>
      <family val="2"/>
    </font>
    <font>
      <b/>
      <sz val="11"/>
      <color theme="5" tint="-0.249977111117893"/>
      <name val="Arial"/>
      <family val="2"/>
    </font>
    <font>
      <sz val="11"/>
      <color theme="5" tint="-0.249977111117893"/>
      <name val="Arial"/>
      <family val="2"/>
    </font>
    <font>
      <b/>
      <sz val="11"/>
      <color theme="8" tint="-0.499984740745262"/>
      <name val="Arial"/>
      <family val="2"/>
    </font>
    <font>
      <b/>
      <sz val="14"/>
      <color theme="5" tint="-0.249977111117893"/>
      <name val="Arial"/>
      <family val="2"/>
    </font>
    <font>
      <sz val="14"/>
      <color theme="5" tint="-0.249977111117893"/>
      <name val="Arial"/>
      <family val="2"/>
    </font>
    <font>
      <sz val="18"/>
      <color theme="1"/>
      <name val="Arial"/>
      <family val="2"/>
    </font>
    <font>
      <b/>
      <sz val="11"/>
      <color theme="4" tint="-0.499984740745262"/>
      <name val="Arial"/>
      <family val="2"/>
    </font>
    <font>
      <sz val="11"/>
      <color theme="4" tint="-0.499984740745262"/>
      <name val="Arial"/>
      <family val="2"/>
    </font>
    <font>
      <b/>
      <sz val="11"/>
      <color rgb="FFC00000"/>
      <name val="Arial"/>
      <family val="2"/>
    </font>
    <font>
      <b/>
      <sz val="12"/>
      <color theme="5" tint="-0.249977111117893"/>
      <name val="Arial"/>
      <family val="2"/>
    </font>
    <font>
      <b/>
      <sz val="14"/>
      <color theme="9" tint="-0.499984740745262"/>
      <name val="Arial"/>
      <family val="2"/>
    </font>
    <font>
      <b/>
      <sz val="14"/>
      <color rgb="FFFF0000"/>
      <name val="Arial"/>
      <family val="2"/>
    </font>
    <font>
      <sz val="11"/>
      <color rgb="FFFF0000"/>
      <name val="Arial"/>
      <family val="2"/>
    </font>
    <font>
      <b/>
      <sz val="11"/>
      <color rgb="FFFF0000"/>
      <name val="Arial"/>
      <family val="2"/>
    </font>
    <font>
      <b/>
      <sz val="14"/>
      <color rgb="FFC00000"/>
      <name val="Arial"/>
      <family val="2"/>
    </font>
    <font>
      <sz val="12"/>
      <color theme="9"/>
      <name val="Arial"/>
      <family val="2"/>
    </font>
    <font>
      <b/>
      <sz val="12"/>
      <color theme="9" tint="-0.499984740745262"/>
      <name val="Arial"/>
      <family val="2"/>
    </font>
    <font>
      <b/>
      <sz val="11"/>
      <color theme="9" tint="-0.499984740745262"/>
      <name val="Arial"/>
      <family val="2"/>
    </font>
    <font>
      <sz val="12"/>
      <color theme="9" tint="-0.499984740745262"/>
      <name val="Arial"/>
      <family val="2"/>
    </font>
  </fonts>
  <fills count="8">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theme="5" tint="-0.24994659260841701"/>
      </left>
      <right/>
      <top style="medium">
        <color theme="5" tint="-0.24994659260841701"/>
      </top>
      <bottom/>
      <diagonal/>
    </border>
    <border>
      <left/>
      <right/>
      <top style="medium">
        <color theme="5" tint="-0.24994659260841701"/>
      </top>
      <bottom/>
      <diagonal/>
    </border>
    <border>
      <left/>
      <right style="medium">
        <color theme="5" tint="-0.24994659260841701"/>
      </right>
      <top style="medium">
        <color theme="5" tint="-0.24994659260841701"/>
      </top>
      <bottom/>
      <diagonal/>
    </border>
    <border>
      <left style="medium">
        <color theme="5" tint="-0.24994659260841701"/>
      </left>
      <right/>
      <top/>
      <bottom/>
      <diagonal/>
    </border>
    <border>
      <left/>
      <right style="medium">
        <color theme="5" tint="-0.24994659260841701"/>
      </right>
      <top/>
      <bottom/>
      <diagonal/>
    </border>
    <border>
      <left style="medium">
        <color theme="5" tint="-0.24994659260841701"/>
      </left>
      <right/>
      <top/>
      <bottom style="medium">
        <color theme="5" tint="-0.24994659260841701"/>
      </bottom>
      <diagonal/>
    </border>
    <border>
      <left/>
      <right/>
      <top/>
      <bottom style="medium">
        <color theme="5" tint="-0.24994659260841701"/>
      </bottom>
      <diagonal/>
    </border>
    <border>
      <left/>
      <right style="medium">
        <color theme="5" tint="-0.24994659260841701"/>
      </right>
      <top/>
      <bottom style="medium">
        <color theme="5" tint="-0.24994659260841701"/>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298">
    <xf numFmtId="0" fontId="0" fillId="0" borderId="0" xfId="0"/>
    <xf numFmtId="0" fontId="2" fillId="0" borderId="0" xfId="0" applyFont="1" applyAlignment="1">
      <alignment horizontal="left" vertical="center" readingOrder="1"/>
    </xf>
    <xf numFmtId="0" fontId="5" fillId="0" borderId="0" xfId="0" applyFont="1" applyAlignment="1">
      <alignment horizontal="left" vertical="center" readingOrder="1"/>
    </xf>
    <xf numFmtId="0" fontId="3" fillId="0" borderId="0" xfId="0" applyFont="1" applyAlignment="1">
      <alignment horizontal="left" vertical="center" readingOrder="1"/>
    </xf>
    <xf numFmtId="0" fontId="3" fillId="0" borderId="0" xfId="0" applyFont="1" applyAlignment="1">
      <alignment horizontal="left" vertical="center" readingOrder="1"/>
    </xf>
    <xf numFmtId="0" fontId="4" fillId="0" borderId="0" xfId="0" applyFont="1" applyAlignment="1">
      <alignment horizontal="left" vertical="center" readingOrder="1"/>
    </xf>
    <xf numFmtId="0" fontId="4" fillId="0" borderId="0" xfId="0" applyFont="1" applyAlignment="1">
      <alignment horizontal="left" vertical="center" wrapText="1" readingOrder="1"/>
    </xf>
    <xf numFmtId="0" fontId="2" fillId="0" borderId="0" xfId="0" applyFont="1" applyAlignment="1">
      <alignment horizontal="left" vertical="center" wrapText="1" readingOrder="1"/>
    </xf>
    <xf numFmtId="4" fontId="11" fillId="0" borderId="0" xfId="0" applyNumberFormat="1" applyFont="1"/>
    <xf numFmtId="0" fontId="12" fillId="0" borderId="0" xfId="0" applyFont="1"/>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xf>
    <xf numFmtId="0" fontId="15" fillId="0" borderId="0" xfId="0" applyFont="1" applyAlignment="1">
      <alignment horizontal="left"/>
    </xf>
    <xf numFmtId="0" fontId="16" fillId="0" borderId="0" xfId="0" applyFont="1"/>
    <xf numFmtId="0" fontId="11" fillId="0" borderId="0" xfId="0" applyFont="1"/>
    <xf numFmtId="0" fontId="11" fillId="0" borderId="0" xfId="0" applyFont="1" applyAlignment="1">
      <alignment horizontal="center"/>
    </xf>
    <xf numFmtId="9" fontId="11" fillId="0" borderId="0" xfId="0" applyNumberFormat="1" applyFont="1" applyAlignment="1">
      <alignment horizontal="center"/>
    </xf>
    <xf numFmtId="9" fontId="12" fillId="0" borderId="0" xfId="0" applyNumberFormat="1" applyFont="1"/>
    <xf numFmtId="0" fontId="12" fillId="0" borderId="0" xfId="0" applyFont="1" applyAlignment="1">
      <alignment horizontal="center"/>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164" fontId="11" fillId="0" borderId="6" xfId="2" applyFont="1" applyBorder="1" applyAlignment="1">
      <alignment horizontal="center" vertical="center" wrapText="1"/>
    </xf>
    <xf numFmtId="164" fontId="11" fillId="0" borderId="7" xfId="2" applyFont="1" applyBorder="1" applyAlignment="1">
      <alignment horizontal="center" vertical="center" wrapText="1"/>
    </xf>
    <xf numFmtId="164" fontId="11" fillId="0" borderId="8" xfId="2" applyFont="1" applyBorder="1" applyAlignment="1">
      <alignment horizontal="center" vertical="center" wrapText="1"/>
    </xf>
    <xf numFmtId="0" fontId="11" fillId="0" borderId="2"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164" fontId="11" fillId="0" borderId="9" xfId="2" applyFont="1" applyBorder="1" applyAlignment="1">
      <alignment horizontal="center" vertical="center" wrapText="1"/>
    </xf>
    <xf numFmtId="0" fontId="11" fillId="0" borderId="4" xfId="0" applyFont="1" applyBorder="1" applyAlignment="1">
      <alignment horizontal="center" vertical="center" wrapText="1"/>
    </xf>
    <xf numFmtId="4" fontId="11" fillId="3" borderId="2" xfId="0" applyNumberFormat="1" applyFont="1" applyFill="1" applyBorder="1"/>
    <xf numFmtId="4" fontId="11" fillId="3" borderId="6" xfId="0" applyNumberFormat="1" applyFont="1" applyFill="1" applyBorder="1"/>
    <xf numFmtId="4" fontId="11" fillId="3" borderId="7" xfId="0" applyNumberFormat="1" applyFont="1" applyFill="1" applyBorder="1"/>
    <xf numFmtId="4" fontId="11" fillId="3" borderId="8" xfId="0" applyNumberFormat="1" applyFont="1" applyFill="1" applyBorder="1"/>
    <xf numFmtId="4" fontId="11" fillId="3" borderId="6" xfId="2" applyNumberFormat="1" applyFont="1" applyFill="1" applyBorder="1" applyAlignment="1">
      <alignment horizontal="right"/>
    </xf>
    <xf numFmtId="4" fontId="11" fillId="3" borderId="2" xfId="0" applyNumberFormat="1" applyFont="1" applyFill="1" applyBorder="1" applyAlignment="1">
      <alignment horizontal="center"/>
    </xf>
    <xf numFmtId="4" fontId="12" fillId="3" borderId="3" xfId="0" applyNumberFormat="1" applyFont="1" applyFill="1" applyBorder="1"/>
    <xf numFmtId="4" fontId="12" fillId="3" borderId="12" xfId="0" applyNumberFormat="1" applyFont="1" applyFill="1" applyBorder="1"/>
    <xf numFmtId="4" fontId="12" fillId="3" borderId="0" xfId="0" applyNumberFormat="1" applyFont="1" applyFill="1"/>
    <xf numFmtId="4" fontId="12" fillId="3" borderId="13" xfId="0" applyNumberFormat="1" applyFont="1" applyFill="1" applyBorder="1"/>
    <xf numFmtId="4" fontId="12" fillId="3" borderId="12" xfId="2" applyNumberFormat="1" applyFont="1" applyFill="1" applyBorder="1" applyAlignment="1">
      <alignment horizontal="right"/>
    </xf>
    <xf numFmtId="4" fontId="12" fillId="3" borderId="3" xfId="0" applyNumberFormat="1" applyFont="1" applyFill="1" applyBorder="1" applyAlignment="1">
      <alignment horizontal="center"/>
    </xf>
    <xf numFmtId="4" fontId="12" fillId="0" borderId="0" xfId="0" applyNumberFormat="1" applyFont="1"/>
    <xf numFmtId="3" fontId="12" fillId="3" borderId="3" xfId="0" applyNumberFormat="1" applyFont="1" applyFill="1" applyBorder="1"/>
    <xf numFmtId="3" fontId="12" fillId="3" borderId="12" xfId="0" applyNumberFormat="1" applyFont="1" applyFill="1" applyBorder="1"/>
    <xf numFmtId="3" fontId="12" fillId="3" borderId="0" xfId="0" applyNumberFormat="1" applyFont="1" applyFill="1"/>
    <xf numFmtId="3" fontId="17" fillId="0" borderId="13" xfId="0" applyNumberFormat="1" applyFont="1" applyBorder="1"/>
    <xf numFmtId="3" fontId="12" fillId="3" borderId="12" xfId="2" applyNumberFormat="1" applyFont="1" applyFill="1" applyBorder="1" applyAlignment="1">
      <alignment horizontal="right"/>
    </xf>
    <xf numFmtId="3" fontId="17" fillId="0" borderId="3" xfId="0" applyNumberFormat="1" applyFont="1" applyBorder="1" applyAlignment="1">
      <alignment horizontal="center"/>
    </xf>
    <xf numFmtId="4" fontId="17" fillId="0" borderId="0" xfId="0" quotePrefix="1" applyNumberFormat="1" applyFont="1"/>
    <xf numFmtId="3" fontId="12" fillId="0" borderId="0" xfId="0" applyNumberFormat="1" applyFont="1"/>
    <xf numFmtId="4" fontId="17" fillId="0" borderId="3" xfId="0" applyNumberFormat="1" applyFont="1" applyBorder="1"/>
    <xf numFmtId="165" fontId="17" fillId="0" borderId="12" xfId="0" applyNumberFormat="1" applyFont="1" applyBorder="1" applyAlignment="1">
      <alignment horizontal="center"/>
    </xf>
    <xf numFmtId="165" fontId="17" fillId="0" borderId="0" xfId="0" applyNumberFormat="1" applyFont="1" applyAlignment="1">
      <alignment horizontal="center"/>
    </xf>
    <xf numFmtId="165" fontId="17" fillId="0" borderId="13" xfId="0" applyNumberFormat="1" applyFont="1" applyBorder="1" applyAlignment="1">
      <alignment horizontal="center"/>
    </xf>
    <xf numFmtId="4" fontId="18" fillId="0" borderId="3" xfId="0" applyNumberFormat="1" applyFont="1" applyBorder="1" applyAlignment="1">
      <alignment horizontal="center"/>
    </xf>
    <xf numFmtId="4" fontId="18" fillId="0" borderId="0" xfId="0" applyNumberFormat="1" applyFont="1"/>
    <xf numFmtId="165" fontId="17" fillId="0" borderId="12" xfId="1" applyNumberFormat="1" applyFont="1" applyBorder="1" applyAlignment="1">
      <alignment horizontal="center"/>
    </xf>
    <xf numFmtId="165" fontId="17" fillId="0" borderId="0" xfId="1" applyNumberFormat="1" applyFont="1" applyAlignment="1">
      <alignment horizontal="center"/>
    </xf>
    <xf numFmtId="165" fontId="17" fillId="0" borderId="13" xfId="1" applyNumberFormat="1" applyFont="1" applyBorder="1" applyAlignment="1">
      <alignment horizontal="center"/>
    </xf>
    <xf numFmtId="4" fontId="17" fillId="0" borderId="12" xfId="0" applyNumberFormat="1" applyFont="1" applyBorder="1" applyAlignment="1">
      <alignment horizontal="center"/>
    </xf>
    <xf numFmtId="4" fontId="17" fillId="0" borderId="0" xfId="0" applyNumberFormat="1" applyFont="1" applyAlignment="1">
      <alignment horizontal="center"/>
    </xf>
    <xf numFmtId="4" fontId="17" fillId="0" borderId="13" xfId="0" applyNumberFormat="1" applyFont="1" applyBorder="1" applyAlignment="1">
      <alignment horizontal="center"/>
    </xf>
    <xf numFmtId="4" fontId="17" fillId="0" borderId="4" xfId="0" applyNumberFormat="1" applyFont="1" applyBorder="1"/>
    <xf numFmtId="10" fontId="17" fillId="0" borderId="9" xfId="1" applyNumberFormat="1" applyFont="1" applyBorder="1" applyAlignment="1">
      <alignment horizontal="center"/>
    </xf>
    <xf numFmtId="10" fontId="17" fillId="0" borderId="10" xfId="1" applyNumberFormat="1" applyFont="1" applyBorder="1" applyAlignment="1">
      <alignment horizontal="center"/>
    </xf>
    <xf numFmtId="10" fontId="17" fillId="0" borderId="11" xfId="1" applyNumberFormat="1" applyFont="1" applyBorder="1" applyAlignment="1">
      <alignment horizontal="center"/>
    </xf>
    <xf numFmtId="10" fontId="17" fillId="0" borderId="4" xfId="1" applyNumberFormat="1" applyFont="1" applyBorder="1" applyAlignment="1">
      <alignment horizontal="center"/>
    </xf>
    <xf numFmtId="4" fontId="11" fillId="4" borderId="2" xfId="0" applyNumberFormat="1" applyFont="1" applyFill="1" applyBorder="1"/>
    <xf numFmtId="4" fontId="11" fillId="4" borderId="6" xfId="0" applyNumberFormat="1" applyFont="1" applyFill="1" applyBorder="1"/>
    <xf numFmtId="4" fontId="11" fillId="4" borderId="7" xfId="0" applyNumberFormat="1" applyFont="1" applyFill="1" applyBorder="1"/>
    <xf numFmtId="4" fontId="11" fillId="4" borderId="8" xfId="0" applyNumberFormat="1" applyFont="1" applyFill="1" applyBorder="1"/>
    <xf numFmtId="4" fontId="11" fillId="4" borderId="6" xfId="2" applyNumberFormat="1" applyFont="1" applyFill="1" applyBorder="1" applyAlignment="1">
      <alignment horizontal="right"/>
    </xf>
    <xf numFmtId="4" fontId="11" fillId="4" borderId="2" xfId="0" applyNumberFormat="1" applyFont="1" applyFill="1" applyBorder="1" applyAlignment="1">
      <alignment horizontal="center"/>
    </xf>
    <xf numFmtId="4" fontId="12" fillId="4" borderId="3" xfId="0" applyNumberFormat="1" applyFont="1" applyFill="1" applyBorder="1"/>
    <xf numFmtId="4" fontId="12" fillId="4" borderId="12" xfId="0" applyNumberFormat="1" applyFont="1" applyFill="1" applyBorder="1"/>
    <xf numFmtId="4" fontId="12" fillId="4" borderId="0" xfId="0" applyNumberFormat="1" applyFont="1" applyFill="1"/>
    <xf numFmtId="4" fontId="12" fillId="4" borderId="13" xfId="0" applyNumberFormat="1" applyFont="1" applyFill="1" applyBorder="1"/>
    <xf numFmtId="4" fontId="12" fillId="4" borderId="12" xfId="2" applyNumberFormat="1" applyFont="1" applyFill="1" applyBorder="1" applyAlignment="1">
      <alignment horizontal="right"/>
    </xf>
    <xf numFmtId="4" fontId="12" fillId="4" borderId="3" xfId="0" applyNumberFormat="1" applyFont="1" applyFill="1" applyBorder="1" applyAlignment="1">
      <alignment horizontal="center"/>
    </xf>
    <xf numFmtId="4" fontId="12" fillId="0" borderId="0" xfId="0" applyNumberFormat="1" applyFont="1" applyAlignment="1">
      <alignment horizontal="center"/>
    </xf>
    <xf numFmtId="3" fontId="12" fillId="4" borderId="3" xfId="0" applyNumberFormat="1" applyFont="1" applyFill="1" applyBorder="1"/>
    <xf numFmtId="3" fontId="12" fillId="4" borderId="12" xfId="0" applyNumberFormat="1" applyFont="1" applyFill="1" applyBorder="1"/>
    <xf numFmtId="3" fontId="12" fillId="4" borderId="0" xfId="0" applyNumberFormat="1" applyFont="1" applyFill="1"/>
    <xf numFmtId="3" fontId="12" fillId="4" borderId="12" xfId="2" applyNumberFormat="1" applyFont="1" applyFill="1" applyBorder="1" applyAlignment="1">
      <alignment horizontal="right"/>
    </xf>
    <xf numFmtId="4" fontId="12" fillId="0" borderId="3" xfId="0" applyNumberFormat="1" applyFont="1" applyBorder="1" applyAlignment="1">
      <alignment horizontal="center"/>
    </xf>
    <xf numFmtId="4" fontId="11" fillId="5" borderId="2" xfId="0" applyNumberFormat="1" applyFont="1" applyFill="1" applyBorder="1"/>
    <xf numFmtId="4" fontId="11" fillId="5" borderId="6" xfId="0" applyNumberFormat="1" applyFont="1" applyFill="1" applyBorder="1"/>
    <xf numFmtId="4" fontId="11" fillId="5" borderId="7" xfId="0" applyNumberFormat="1" applyFont="1" applyFill="1" applyBorder="1"/>
    <xf numFmtId="4" fontId="11" fillId="5" borderId="8" xfId="0" applyNumberFormat="1" applyFont="1" applyFill="1" applyBorder="1"/>
    <xf numFmtId="4" fontId="11" fillId="5" borderId="6" xfId="2" applyNumberFormat="1" applyFont="1" applyFill="1" applyBorder="1" applyAlignment="1">
      <alignment horizontal="right"/>
    </xf>
    <xf numFmtId="4" fontId="11" fillId="5" borderId="2" xfId="0" applyNumberFormat="1" applyFont="1" applyFill="1" applyBorder="1" applyAlignment="1">
      <alignment horizontal="center"/>
    </xf>
    <xf numFmtId="4" fontId="12" fillId="5" borderId="3" xfId="0" applyNumberFormat="1" applyFont="1" applyFill="1" applyBorder="1"/>
    <xf numFmtId="4" fontId="12" fillId="5" borderId="12" xfId="0" applyNumberFormat="1" applyFont="1" applyFill="1" applyBorder="1"/>
    <xf numFmtId="4" fontId="12" fillId="5" borderId="0" xfId="0" applyNumberFormat="1" applyFont="1" applyFill="1"/>
    <xf numFmtId="4" fontId="12" fillId="5" borderId="13" xfId="0" applyNumberFormat="1" applyFont="1" applyFill="1" applyBorder="1"/>
    <xf numFmtId="4" fontId="12" fillId="5" borderId="12" xfId="2" applyNumberFormat="1" applyFont="1" applyFill="1" applyBorder="1" applyAlignment="1">
      <alignment horizontal="right"/>
    </xf>
    <xf numFmtId="4" fontId="12" fillId="5" borderId="3" xfId="0" applyNumberFormat="1" applyFont="1" applyFill="1" applyBorder="1" applyAlignment="1">
      <alignment horizontal="center"/>
    </xf>
    <xf numFmtId="3" fontId="12" fillId="5" borderId="3" xfId="0" applyNumberFormat="1" applyFont="1" applyFill="1" applyBorder="1"/>
    <xf numFmtId="3" fontId="12" fillId="5" borderId="12" xfId="0" applyNumberFormat="1" applyFont="1" applyFill="1" applyBorder="1"/>
    <xf numFmtId="3" fontId="12" fillId="5" borderId="0" xfId="0" applyNumberFormat="1" applyFont="1" applyFill="1"/>
    <xf numFmtId="3" fontId="12" fillId="5" borderId="12" xfId="2" applyNumberFormat="1" applyFont="1" applyFill="1" applyBorder="1" applyAlignment="1">
      <alignment horizontal="right"/>
    </xf>
    <xf numFmtId="4" fontId="11" fillId="2" borderId="2" xfId="0" applyNumberFormat="1" applyFont="1" applyFill="1" applyBorder="1"/>
    <xf numFmtId="4" fontId="11" fillId="2" borderId="6" xfId="0" applyNumberFormat="1" applyFont="1" applyFill="1" applyBorder="1"/>
    <xf numFmtId="4" fontId="11" fillId="2" borderId="7" xfId="0" applyNumberFormat="1" applyFont="1" applyFill="1" applyBorder="1"/>
    <xf numFmtId="4" fontId="11" fillId="2" borderId="8" xfId="0" applyNumberFormat="1" applyFont="1" applyFill="1" applyBorder="1"/>
    <xf numFmtId="4" fontId="11" fillId="2" borderId="6" xfId="2" applyNumberFormat="1" applyFont="1" applyFill="1" applyBorder="1" applyAlignment="1">
      <alignment horizontal="right"/>
    </xf>
    <xf numFmtId="4" fontId="11" fillId="2" borderId="2" xfId="0" applyNumberFormat="1" applyFont="1" applyFill="1" applyBorder="1" applyAlignment="1">
      <alignment horizontal="center"/>
    </xf>
    <xf numFmtId="4" fontId="12" fillId="2" borderId="3" xfId="0" applyNumberFormat="1" applyFont="1" applyFill="1" applyBorder="1"/>
    <xf numFmtId="4" fontId="12" fillId="2" borderId="12" xfId="0" applyNumberFormat="1" applyFont="1" applyFill="1" applyBorder="1"/>
    <xf numFmtId="4" fontId="12" fillId="2" borderId="0" xfId="0" applyNumberFormat="1" applyFont="1" applyFill="1"/>
    <xf numFmtId="4" fontId="12" fillId="2" borderId="13" xfId="0" applyNumberFormat="1" applyFont="1" applyFill="1" applyBorder="1"/>
    <xf numFmtId="4" fontId="12" fillId="2" borderId="12" xfId="2" applyNumberFormat="1" applyFont="1" applyFill="1" applyBorder="1" applyAlignment="1">
      <alignment horizontal="right"/>
    </xf>
    <xf numFmtId="4" fontId="12" fillId="2" borderId="3" xfId="0" applyNumberFormat="1" applyFont="1" applyFill="1" applyBorder="1" applyAlignment="1">
      <alignment horizontal="center"/>
    </xf>
    <xf numFmtId="3" fontId="12" fillId="2" borderId="3" xfId="0" applyNumberFormat="1" applyFont="1" applyFill="1" applyBorder="1"/>
    <xf numFmtId="3" fontId="12" fillId="2" borderId="12" xfId="0" applyNumberFormat="1" applyFont="1" applyFill="1" applyBorder="1"/>
    <xf numFmtId="3" fontId="12" fillId="2" borderId="0" xfId="0" applyNumberFormat="1" applyFont="1" applyFill="1"/>
    <xf numFmtId="3" fontId="12" fillId="2" borderId="12" xfId="2" applyNumberFormat="1" applyFont="1" applyFill="1" applyBorder="1" applyAlignment="1">
      <alignment horizontal="right"/>
    </xf>
    <xf numFmtId="10" fontId="17" fillId="0" borderId="12" xfId="1" applyNumberFormat="1" applyFont="1" applyBorder="1" applyAlignment="1">
      <alignment horizontal="center"/>
    </xf>
    <xf numFmtId="10" fontId="17" fillId="0" borderId="0" xfId="1" applyNumberFormat="1" applyFont="1" applyAlignment="1">
      <alignment horizontal="center"/>
    </xf>
    <xf numFmtId="10" fontId="17" fillId="0" borderId="13" xfId="1" applyNumberFormat="1" applyFont="1" applyBorder="1" applyAlignment="1">
      <alignment horizontal="center"/>
    </xf>
    <xf numFmtId="10" fontId="17" fillId="0" borderId="3" xfId="1" applyNumberFormat="1" applyFont="1" applyBorder="1" applyAlignment="1">
      <alignment horizontal="center"/>
    </xf>
    <xf numFmtId="3" fontId="19" fillId="0" borderId="14" xfId="0" applyNumberFormat="1" applyFont="1" applyBorder="1"/>
    <xf numFmtId="3" fontId="19" fillId="0" borderId="15" xfId="0" applyNumberFormat="1" applyFont="1" applyBorder="1"/>
    <xf numFmtId="3" fontId="19" fillId="0" borderId="5" xfId="0" applyNumberFormat="1" applyFont="1" applyBorder="1"/>
    <xf numFmtId="3" fontId="19" fillId="0" borderId="5" xfId="0" applyNumberFormat="1" applyFont="1" applyBorder="1" applyAlignment="1">
      <alignment horizontal="center"/>
    </xf>
    <xf numFmtId="3" fontId="11" fillId="0" borderId="0" xfId="0" applyNumberFormat="1" applyFont="1"/>
    <xf numFmtId="0" fontId="19" fillId="0" borderId="14" xfId="0" applyFont="1" applyBorder="1"/>
    <xf numFmtId="3" fontId="19" fillId="0" borderId="14" xfId="0" applyNumberFormat="1" applyFont="1" applyBorder="1" applyAlignment="1">
      <alignment horizontal="center"/>
    </xf>
    <xf numFmtId="3" fontId="19" fillId="0" borderId="15" xfId="0" applyNumberFormat="1" applyFont="1" applyBorder="1" applyAlignment="1">
      <alignment horizontal="center"/>
    </xf>
    <xf numFmtId="3" fontId="19" fillId="0" borderId="5" xfId="0" applyNumberFormat="1" applyFont="1" applyBorder="1" applyAlignment="1">
      <alignment horizontal="center"/>
    </xf>
    <xf numFmtId="0" fontId="19" fillId="0" borderId="15" xfId="0" applyFont="1" applyBorder="1"/>
    <xf numFmtId="0" fontId="19" fillId="0" borderId="5" xfId="0" applyFont="1" applyBorder="1"/>
    <xf numFmtId="165" fontId="19" fillId="0" borderId="5" xfId="1" applyNumberFormat="1" applyFont="1" applyBorder="1" applyAlignment="1">
      <alignment horizontal="center"/>
    </xf>
    <xf numFmtId="4" fontId="20" fillId="0" borderId="16" xfId="0" applyNumberFormat="1" applyFont="1" applyBorder="1"/>
    <xf numFmtId="4" fontId="20" fillId="0" borderId="17" xfId="0" applyNumberFormat="1" applyFont="1" applyBorder="1"/>
    <xf numFmtId="4" fontId="20" fillId="0" borderId="17" xfId="0" applyNumberFormat="1" applyFont="1" applyBorder="1" applyAlignment="1">
      <alignment horizontal="center" vertical="center"/>
    </xf>
    <xf numFmtId="4" fontId="20" fillId="0" borderId="17" xfId="0" applyNumberFormat="1" applyFont="1" applyBorder="1" applyAlignment="1">
      <alignment horizontal="left"/>
    </xf>
    <xf numFmtId="4" fontId="20" fillId="0" borderId="18" xfId="0" applyNumberFormat="1" applyFont="1" applyBorder="1" applyAlignment="1">
      <alignment horizontal="left"/>
    </xf>
    <xf numFmtId="3" fontId="20" fillId="0" borderId="19" xfId="0" applyNumberFormat="1" applyFont="1" applyBorder="1"/>
    <xf numFmtId="3" fontId="20" fillId="0" borderId="0" xfId="0" applyNumberFormat="1" applyFont="1"/>
    <xf numFmtId="0" fontId="20" fillId="0" borderId="0" xfId="0" applyFont="1" applyAlignment="1">
      <alignment horizontal="center" vertical="center"/>
    </xf>
    <xf numFmtId="0" fontId="20" fillId="0" borderId="0" xfId="0" applyFont="1"/>
    <xf numFmtId="0" fontId="20" fillId="0" borderId="20" xfId="0" applyFont="1" applyBorder="1"/>
    <xf numFmtId="4" fontId="20" fillId="0" borderId="21" xfId="0" applyNumberFormat="1" applyFont="1" applyBorder="1"/>
    <xf numFmtId="4" fontId="20" fillId="0" borderId="22" xfId="0" applyNumberFormat="1" applyFont="1" applyBorder="1"/>
    <xf numFmtId="3" fontId="20" fillId="0" borderId="22" xfId="0" applyNumberFormat="1" applyFont="1" applyBorder="1" applyAlignment="1">
      <alignment horizontal="center" vertical="center"/>
    </xf>
    <xf numFmtId="4" fontId="21" fillId="0" borderId="22" xfId="0" applyNumberFormat="1" applyFont="1" applyBorder="1" applyAlignment="1">
      <alignment horizontal="center"/>
    </xf>
    <xf numFmtId="4" fontId="21" fillId="0" borderId="23" xfId="0" applyNumberFormat="1" applyFont="1" applyBorder="1" applyAlignment="1">
      <alignment horizontal="center"/>
    </xf>
    <xf numFmtId="0" fontId="18" fillId="0" borderId="0" xfId="0" quotePrefix="1" applyFont="1"/>
    <xf numFmtId="0" fontId="18" fillId="0" borderId="0" xfId="0" applyFont="1"/>
    <xf numFmtId="0" fontId="18" fillId="0" borderId="0" xfId="0" applyFont="1" applyAlignment="1">
      <alignment horizontal="center"/>
    </xf>
    <xf numFmtId="4" fontId="17" fillId="0" borderId="0" xfId="0" applyNumberFormat="1" applyFont="1"/>
    <xf numFmtId="0" fontId="22" fillId="0" borderId="0" xfId="0" applyFont="1"/>
    <xf numFmtId="0" fontId="4" fillId="0" borderId="0" xfId="0" applyFont="1" applyAlignment="1">
      <alignment vertical="center" wrapText="1"/>
    </xf>
    <xf numFmtId="0" fontId="4" fillId="0" borderId="0" xfId="0" applyFont="1" applyAlignment="1">
      <alignment horizontal="left"/>
    </xf>
    <xf numFmtId="0" fontId="11" fillId="0" borderId="14" xfId="0" applyFont="1" applyBorder="1" applyAlignment="1">
      <alignment horizontal="center"/>
    </xf>
    <xf numFmtId="0" fontId="11" fillId="0" borderId="15" xfId="0" applyFont="1" applyBorder="1" applyAlignment="1">
      <alignment horizontal="center"/>
    </xf>
    <xf numFmtId="0" fontId="11" fillId="0" borderId="5" xfId="0" applyFont="1" applyBorder="1" applyAlignment="1">
      <alignment horizontal="center"/>
    </xf>
    <xf numFmtId="0" fontId="11" fillId="3" borderId="2" xfId="0" applyFont="1" applyFill="1" applyBorder="1"/>
    <xf numFmtId="0" fontId="12" fillId="3" borderId="12" xfId="0" applyFont="1" applyFill="1" applyBorder="1"/>
    <xf numFmtId="0" fontId="12" fillId="3" borderId="0" xfId="0" applyFont="1" applyFill="1"/>
    <xf numFmtId="0" fontId="12" fillId="3" borderId="13" xfId="0" applyFont="1" applyFill="1" applyBorder="1"/>
    <xf numFmtId="0" fontId="12" fillId="3" borderId="3" xfId="0" applyFont="1" applyFill="1" applyBorder="1"/>
    <xf numFmtId="0" fontId="17" fillId="0" borderId="13" xfId="0" applyFont="1" applyBorder="1"/>
    <xf numFmtId="165" fontId="17" fillId="0" borderId="12" xfId="1" applyNumberFormat="1" applyFont="1" applyBorder="1" applyAlignment="1">
      <alignment horizontal="right"/>
    </xf>
    <xf numFmtId="165" fontId="17" fillId="0" borderId="0" xfId="1" applyNumberFormat="1" applyFont="1" applyAlignment="1">
      <alignment horizontal="right"/>
    </xf>
    <xf numFmtId="165" fontId="17" fillId="0" borderId="13" xfId="1" applyNumberFormat="1" applyFont="1" applyBorder="1"/>
    <xf numFmtId="3" fontId="17" fillId="0" borderId="12" xfId="0" applyNumberFormat="1" applyFont="1" applyBorder="1"/>
    <xf numFmtId="3" fontId="17" fillId="0" borderId="0" xfId="0" applyNumberFormat="1" applyFont="1"/>
    <xf numFmtId="0" fontId="18" fillId="0" borderId="3" xfId="0" applyFont="1" applyBorder="1"/>
    <xf numFmtId="10" fontId="18" fillId="0" borderId="0" xfId="1" applyNumberFormat="1" applyFont="1" applyAlignment="1">
      <alignment horizontal="left"/>
    </xf>
    <xf numFmtId="2" fontId="17" fillId="0" borderId="12" xfId="0" applyNumberFormat="1" applyFont="1" applyBorder="1" applyAlignment="1">
      <alignment horizontal="center"/>
    </xf>
    <xf numFmtId="2" fontId="17" fillId="0" borderId="0" xfId="0" applyNumberFormat="1" applyFont="1" applyAlignment="1">
      <alignment horizontal="center"/>
    </xf>
    <xf numFmtId="2" fontId="17" fillId="0" borderId="13" xfId="0" applyNumberFormat="1" applyFont="1" applyBorder="1" applyAlignment="1">
      <alignment horizontal="center"/>
    </xf>
    <xf numFmtId="0" fontId="18" fillId="0" borderId="4" xfId="0" applyFont="1" applyBorder="1"/>
    <xf numFmtId="0" fontId="11" fillId="4" borderId="2" xfId="0" applyFont="1" applyFill="1" applyBorder="1"/>
    <xf numFmtId="0" fontId="11" fillId="4" borderId="6" xfId="0" applyFont="1" applyFill="1" applyBorder="1"/>
    <xf numFmtId="0" fontId="11" fillId="4" borderId="7" xfId="0" applyFont="1" applyFill="1" applyBorder="1"/>
    <xf numFmtId="0" fontId="11" fillId="4" borderId="8" xfId="0" applyFont="1" applyFill="1" applyBorder="1"/>
    <xf numFmtId="0" fontId="12" fillId="4" borderId="3" xfId="0" applyFont="1" applyFill="1" applyBorder="1"/>
    <xf numFmtId="0" fontId="12" fillId="4" borderId="12" xfId="0" applyFont="1" applyFill="1" applyBorder="1"/>
    <xf numFmtId="0" fontId="12" fillId="4" borderId="0" xfId="0" applyFont="1" applyFill="1"/>
    <xf numFmtId="0" fontId="11" fillId="5" borderId="2" xfId="0" applyFont="1" applyFill="1" applyBorder="1"/>
    <xf numFmtId="0" fontId="11" fillId="5" borderId="6" xfId="0" applyFont="1" applyFill="1" applyBorder="1"/>
    <xf numFmtId="0" fontId="11" fillId="5" borderId="7" xfId="0" applyFont="1" applyFill="1" applyBorder="1"/>
    <xf numFmtId="0" fontId="11" fillId="5" borderId="8" xfId="0" applyFont="1" applyFill="1" applyBorder="1"/>
    <xf numFmtId="0" fontId="12" fillId="5" borderId="3" xfId="0" applyFont="1" applyFill="1" applyBorder="1"/>
    <xf numFmtId="0" fontId="12" fillId="5" borderId="12" xfId="0" applyFont="1" applyFill="1" applyBorder="1"/>
    <xf numFmtId="0" fontId="12" fillId="5" borderId="0" xfId="0" applyFont="1" applyFill="1"/>
    <xf numFmtId="0" fontId="11" fillId="2" borderId="2" xfId="0" applyFont="1" applyFill="1" applyBorder="1"/>
    <xf numFmtId="0" fontId="11" fillId="2" borderId="6" xfId="0" applyFont="1" applyFill="1" applyBorder="1"/>
    <xf numFmtId="0" fontId="11" fillId="2" borderId="7" xfId="0" applyFont="1" applyFill="1" applyBorder="1"/>
    <xf numFmtId="0" fontId="11" fillId="2" borderId="8" xfId="0" applyFont="1" applyFill="1" applyBorder="1"/>
    <xf numFmtId="0" fontId="12" fillId="2" borderId="3" xfId="0" applyFont="1" applyFill="1" applyBorder="1"/>
    <xf numFmtId="0" fontId="12" fillId="2" borderId="12" xfId="0" applyFont="1" applyFill="1" applyBorder="1"/>
    <xf numFmtId="0" fontId="12" fillId="2" borderId="0" xfId="0" applyFont="1" applyFill="1"/>
    <xf numFmtId="0" fontId="23" fillId="0" borderId="14" xfId="0" applyFont="1" applyBorder="1"/>
    <xf numFmtId="0" fontId="23" fillId="0" borderId="15" xfId="0" applyFont="1" applyBorder="1"/>
    <xf numFmtId="0" fontId="23" fillId="0" borderId="5" xfId="0" applyFont="1" applyBorder="1"/>
    <xf numFmtId="165" fontId="23" fillId="0" borderId="15" xfId="1" applyNumberFormat="1" applyFont="1" applyBorder="1" applyAlignment="1">
      <alignment horizontal="right"/>
    </xf>
    <xf numFmtId="165" fontId="23" fillId="0" borderId="5" xfId="1" applyNumberFormat="1" applyFont="1" applyBorder="1" applyAlignment="1">
      <alignment horizontal="right"/>
    </xf>
    <xf numFmtId="3" fontId="23" fillId="0" borderId="15" xfId="0" applyNumberFormat="1" applyFont="1" applyBorder="1"/>
    <xf numFmtId="3" fontId="23" fillId="0" borderId="5" xfId="0" applyNumberFormat="1" applyFont="1" applyBorder="1"/>
    <xf numFmtId="0" fontId="24" fillId="0" borderId="15" xfId="0" applyFont="1" applyBorder="1"/>
    <xf numFmtId="10" fontId="23" fillId="0" borderId="5" xfId="0" applyNumberFormat="1" applyFont="1" applyBorder="1"/>
    <xf numFmtId="0" fontId="25" fillId="0" borderId="0" xfId="0" applyFont="1" applyAlignment="1">
      <alignment vertical="top"/>
    </xf>
    <xf numFmtId="0" fontId="25" fillId="0" borderId="0" xfId="0" applyFont="1"/>
    <xf numFmtId="4" fontId="20" fillId="0" borderId="16" xfId="0" applyNumberFormat="1" applyFont="1" applyBorder="1" applyAlignment="1">
      <alignment vertical="center"/>
    </xf>
    <xf numFmtId="0" fontId="25" fillId="0" borderId="17" xfId="0" applyFont="1" applyBorder="1" applyAlignment="1">
      <alignment vertical="center"/>
    </xf>
    <xf numFmtId="0" fontId="12" fillId="0" borderId="17" xfId="0" applyFont="1" applyBorder="1"/>
    <xf numFmtId="0" fontId="26" fillId="0" borderId="17" xfId="0" quotePrefix="1" applyFont="1" applyBorder="1" applyAlignment="1">
      <alignment horizontal="center" vertical="center"/>
    </xf>
    <xf numFmtId="0" fontId="17" fillId="0" borderId="17" xfId="0" applyFont="1" applyBorder="1" applyAlignment="1">
      <alignment vertical="center" wrapText="1"/>
    </xf>
    <xf numFmtId="0" fontId="17" fillId="0" borderId="18" xfId="0" applyFont="1" applyBorder="1" applyAlignment="1">
      <alignment vertical="center" wrapText="1"/>
    </xf>
    <xf numFmtId="3" fontId="20" fillId="0" borderId="19" xfId="0" applyNumberFormat="1" applyFont="1" applyBorder="1" applyAlignment="1">
      <alignment vertical="center"/>
    </xf>
    <xf numFmtId="0" fontId="12" fillId="0" borderId="0" xfId="0" applyFont="1" applyAlignment="1">
      <alignment vertical="center"/>
    </xf>
    <xf numFmtId="0" fontId="26" fillId="0" borderId="0" xfId="0" quotePrefix="1" applyFont="1" applyAlignment="1">
      <alignment horizontal="center" vertical="center"/>
    </xf>
    <xf numFmtId="0" fontId="17" fillId="0" borderId="0" xfId="0" applyFont="1" applyAlignment="1">
      <alignment vertical="center"/>
    </xf>
    <xf numFmtId="0" fontId="12" fillId="0" borderId="20" xfId="0" applyFont="1" applyBorder="1"/>
    <xf numFmtId="4" fontId="20" fillId="0" borderId="19" xfId="0" applyNumberFormat="1" applyFont="1" applyBorder="1" applyAlignment="1">
      <alignment vertical="center"/>
    </xf>
    <xf numFmtId="4" fontId="20" fillId="0" borderId="21" xfId="0" applyNumberFormat="1" applyFont="1" applyBorder="1" applyAlignment="1">
      <alignment horizontal="left" vertical="center" wrapText="1"/>
    </xf>
    <xf numFmtId="4" fontId="20" fillId="0" borderId="22" xfId="0" applyNumberFormat="1" applyFont="1" applyBorder="1" applyAlignment="1">
      <alignment horizontal="left" vertical="center" wrapText="1"/>
    </xf>
    <xf numFmtId="0" fontId="12" fillId="0" borderId="22" xfId="0" applyFont="1" applyBorder="1"/>
    <xf numFmtId="0" fontId="26" fillId="0" borderId="22" xfId="0" quotePrefix="1" applyFont="1" applyBorder="1" applyAlignment="1">
      <alignment horizontal="center" vertical="center"/>
    </xf>
    <xf numFmtId="0" fontId="17" fillId="0" borderId="22" xfId="0" applyFont="1" applyBorder="1" applyAlignment="1">
      <alignment vertical="center"/>
    </xf>
    <xf numFmtId="0" fontId="17" fillId="0" borderId="23" xfId="0" applyFont="1" applyBorder="1" applyAlignment="1">
      <alignment vertical="center"/>
    </xf>
    <xf numFmtId="0" fontId="27" fillId="0" borderId="0" xfId="0" applyFont="1" applyAlignment="1">
      <alignment vertical="center" wrapText="1"/>
    </xf>
    <xf numFmtId="0" fontId="27" fillId="0" borderId="0" xfId="0" applyFont="1"/>
    <xf numFmtId="0" fontId="29" fillId="0" borderId="0" xfId="0" applyFont="1"/>
    <xf numFmtId="0" fontId="30" fillId="0" borderId="0" xfId="0" applyFont="1"/>
    <xf numFmtId="165" fontId="23" fillId="0" borderId="15" xfId="1" quotePrefix="1" applyNumberFormat="1" applyFont="1" applyBorder="1" applyAlignment="1">
      <alignment horizontal="right"/>
    </xf>
    <xf numFmtId="165" fontId="23" fillId="0" borderId="5" xfId="1" quotePrefix="1" applyNumberFormat="1" applyFont="1" applyBorder="1" applyAlignment="1">
      <alignment horizontal="right"/>
    </xf>
    <xf numFmtId="0" fontId="17" fillId="0" borderId="17" xfId="0" applyFont="1" applyBorder="1" applyAlignment="1">
      <alignment horizontal="left" vertical="center" wrapText="1"/>
    </xf>
    <xf numFmtId="0" fontId="17" fillId="0" borderId="18" xfId="0" applyFont="1" applyBorder="1" applyAlignment="1">
      <alignment horizontal="left" vertical="center" wrapText="1"/>
    </xf>
    <xf numFmtId="0" fontId="17" fillId="0" borderId="0" xfId="0" applyFont="1" applyAlignment="1">
      <alignment horizontal="left" vertical="center" wrapText="1"/>
    </xf>
    <xf numFmtId="0" fontId="17" fillId="0" borderId="20" xfId="0" applyFont="1" applyBorder="1" applyAlignment="1">
      <alignment horizontal="left" vertical="center" wrapText="1"/>
    </xf>
    <xf numFmtId="0" fontId="17" fillId="0" borderId="22" xfId="0" applyFont="1" applyBorder="1" applyAlignment="1">
      <alignment horizontal="left" vertical="center" wrapText="1"/>
    </xf>
    <xf numFmtId="0" fontId="17" fillId="0" borderId="23" xfId="0" applyFont="1" applyBorder="1" applyAlignment="1">
      <alignment horizontal="left" vertical="center" wrapText="1"/>
    </xf>
    <xf numFmtId="0" fontId="11" fillId="0" borderId="2" xfId="0" applyFont="1" applyBorder="1" applyAlignment="1">
      <alignment horizontal="center"/>
    </xf>
    <xf numFmtId="0" fontId="12" fillId="2" borderId="6" xfId="0" applyFont="1" applyFill="1" applyBorder="1" applyAlignment="1">
      <alignment wrapText="1"/>
    </xf>
    <xf numFmtId="1" fontId="12" fillId="2" borderId="8" xfId="0" applyNumberFormat="1" applyFont="1" applyFill="1" applyBorder="1" applyAlignment="1">
      <alignment vertical="center"/>
    </xf>
    <xf numFmtId="0" fontId="12" fillId="2" borderId="14" xfId="0" applyFont="1" applyFill="1" applyBorder="1" applyAlignment="1">
      <alignment wrapText="1"/>
    </xf>
    <xf numFmtId="1" fontId="12" fillId="2" borderId="5" xfId="0" applyNumberFormat="1" applyFont="1" applyFill="1" applyBorder="1" applyAlignment="1">
      <alignment vertical="center"/>
    </xf>
    <xf numFmtId="0" fontId="17" fillId="0" borderId="9" xfId="0" applyFont="1" applyBorder="1" applyAlignment="1">
      <alignment wrapText="1"/>
    </xf>
    <xf numFmtId="9" fontId="17" fillId="0" borderId="11" xfId="1" applyFont="1" applyBorder="1"/>
    <xf numFmtId="0" fontId="17" fillId="0" borderId="17" xfId="0" quotePrefix="1" applyFont="1" applyBorder="1" applyAlignment="1">
      <alignment horizontal="center" vertical="center"/>
    </xf>
    <xf numFmtId="0" fontId="17" fillId="0" borderId="17" xfId="0" quotePrefix="1"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3" fontId="20" fillId="0" borderId="19" xfId="0" applyNumberFormat="1" applyFont="1" applyBorder="1" applyAlignment="1">
      <alignment horizontal="left" wrapText="1"/>
    </xf>
    <xf numFmtId="0" fontId="17" fillId="0" borderId="0" xfId="0" quotePrefix="1" applyFont="1" applyAlignment="1">
      <alignment horizontal="center" vertical="center"/>
    </xf>
    <xf numFmtId="0" fontId="12" fillId="0" borderId="20" xfId="0" applyFont="1" applyBorder="1" applyAlignment="1">
      <alignment vertical="center"/>
    </xf>
    <xf numFmtId="0" fontId="17" fillId="0" borderId="22" xfId="0" quotePrefix="1" applyFont="1" applyBorder="1" applyAlignment="1">
      <alignment horizontal="center" vertical="center"/>
    </xf>
    <xf numFmtId="0" fontId="17" fillId="0" borderId="22" xfId="0" quotePrefix="1" applyFont="1" applyBorder="1" applyAlignment="1">
      <alignment vertical="center" wrapText="1"/>
    </xf>
    <xf numFmtId="0" fontId="17" fillId="0" borderId="23" xfId="0" quotePrefix="1" applyFont="1" applyBorder="1" applyAlignment="1">
      <alignment vertical="center" wrapText="1"/>
    </xf>
    <xf numFmtId="0" fontId="12" fillId="0" borderId="1" xfId="0" applyFont="1" applyBorder="1"/>
    <xf numFmtId="0" fontId="12" fillId="6" borderId="6" xfId="0" applyFont="1" applyFill="1" applyBorder="1"/>
    <xf numFmtId="0" fontId="12" fillId="6" borderId="8" xfId="0" applyFont="1" applyFill="1" applyBorder="1"/>
    <xf numFmtId="0" fontId="12" fillId="6" borderId="12" xfId="0" applyFont="1" applyFill="1" applyBorder="1"/>
    <xf numFmtId="0" fontId="12" fillId="6" borderId="13" xfId="0" applyFont="1" applyFill="1" applyBorder="1"/>
    <xf numFmtId="0" fontId="12" fillId="0" borderId="9" xfId="0" applyFont="1" applyBorder="1"/>
    <xf numFmtId="0" fontId="12" fillId="0" borderId="11" xfId="0" applyFont="1" applyBorder="1"/>
    <xf numFmtId="0" fontId="17" fillId="0" borderId="14" xfId="0" applyFont="1" applyBorder="1" applyAlignment="1">
      <alignment vertical="center" wrapText="1"/>
    </xf>
    <xf numFmtId="0" fontId="17" fillId="0" borderId="5" xfId="0" applyFont="1" applyBorder="1" applyAlignment="1">
      <alignment horizontal="center" vertical="center"/>
    </xf>
    <xf numFmtId="4" fontId="20" fillId="0" borderId="16" xfId="0" applyNumberFormat="1" applyFont="1" applyBorder="1" applyAlignment="1">
      <alignment horizontal="left" wrapText="1"/>
    </xf>
    <xf numFmtId="4" fontId="20" fillId="0" borderId="17" xfId="0" applyNumberFormat="1" applyFont="1" applyBorder="1" applyAlignment="1">
      <alignment horizontal="left" wrapText="1"/>
    </xf>
    <xf numFmtId="0" fontId="26" fillId="0" borderId="17" xfId="0" quotePrefix="1" applyFont="1" applyBorder="1" applyAlignment="1">
      <alignment horizontal="center" vertical="center" wrapText="1"/>
    </xf>
    <xf numFmtId="0" fontId="17" fillId="0" borderId="17" xfId="0" quotePrefix="1" applyFont="1" applyBorder="1" applyAlignment="1">
      <alignment horizontal="left" vertical="center"/>
    </xf>
    <xf numFmtId="0" fontId="17" fillId="0" borderId="18" xfId="0" quotePrefix="1" applyFont="1" applyBorder="1" applyAlignment="1">
      <alignment horizontal="left" vertical="center"/>
    </xf>
    <xf numFmtId="4" fontId="20" fillId="0" borderId="21" xfId="0" applyNumberFormat="1" applyFont="1" applyBorder="1" applyAlignment="1">
      <alignment horizontal="left"/>
    </xf>
    <xf numFmtId="4" fontId="20" fillId="0" borderId="22" xfId="0" applyNumberFormat="1" applyFont="1" applyBorder="1" applyAlignment="1">
      <alignment horizontal="left"/>
    </xf>
    <xf numFmtId="0" fontId="12" fillId="0" borderId="23" xfId="0" applyFont="1" applyBorder="1"/>
    <xf numFmtId="0" fontId="2" fillId="0" borderId="0" xfId="0" applyFont="1"/>
    <xf numFmtId="0" fontId="31" fillId="0" borderId="0" xfId="0" applyFont="1"/>
    <xf numFmtId="0" fontId="32" fillId="0" borderId="0" xfId="0" applyFont="1"/>
    <xf numFmtId="0" fontId="33" fillId="0" borderId="0" xfId="0" applyFont="1" applyAlignment="1">
      <alignment horizontal="center" vertical="center"/>
    </xf>
    <xf numFmtId="0" fontId="33" fillId="0" borderId="0" xfId="0" applyFont="1" applyAlignment="1">
      <alignment horizontal="center" vertical="center" wrapText="1"/>
    </xf>
    <xf numFmtId="0" fontId="34" fillId="0" borderId="0" xfId="0" applyFont="1" applyAlignment="1">
      <alignment horizontal="center" vertical="center" wrapText="1"/>
    </xf>
    <xf numFmtId="0" fontId="33" fillId="0" borderId="0" xfId="0" applyFont="1" applyAlignment="1">
      <alignment vertical="center" wrapText="1"/>
    </xf>
    <xf numFmtId="4" fontId="33" fillId="0" borderId="0" xfId="0" applyNumberFormat="1" applyFont="1" applyAlignment="1">
      <alignment horizontal="center" vertical="center"/>
    </xf>
    <xf numFmtId="3" fontId="33" fillId="0" borderId="0" xfId="0" applyNumberFormat="1" applyFont="1" applyAlignment="1">
      <alignment horizontal="center" vertical="center"/>
    </xf>
    <xf numFmtId="1" fontId="33" fillId="0" borderId="0" xfId="0" applyNumberFormat="1" applyFont="1" applyAlignment="1">
      <alignment horizontal="center" vertical="center"/>
    </xf>
    <xf numFmtId="0" fontId="4" fillId="7" borderId="0" xfId="0" applyFont="1" applyFill="1" applyAlignment="1">
      <alignment vertical="center" wrapText="1"/>
    </xf>
    <xf numFmtId="0" fontId="4" fillId="7" borderId="0" xfId="0" applyFont="1" applyFill="1" applyAlignment="1">
      <alignment horizontal="center" vertical="center"/>
    </xf>
    <xf numFmtId="1" fontId="4" fillId="7" borderId="0" xfId="0" applyNumberFormat="1" applyFont="1" applyFill="1" applyAlignment="1">
      <alignment horizontal="center" vertical="center"/>
    </xf>
    <xf numFmtId="0" fontId="33" fillId="0" borderId="0" xfId="0" applyFont="1" applyAlignment="1">
      <alignment horizontal="left" vertical="center"/>
    </xf>
    <xf numFmtId="0" fontId="33" fillId="0" borderId="0" xfId="0" quotePrefix="1" applyFont="1" applyAlignment="1">
      <alignment horizontal="left" vertical="center" wrapText="1"/>
    </xf>
    <xf numFmtId="0" fontId="33" fillId="0" borderId="0" xfId="0" applyFont="1" applyAlignment="1">
      <alignment horizontal="left" vertical="center" wrapText="1"/>
    </xf>
    <xf numFmtId="0" fontId="14" fillId="0" borderId="0" xfId="0" applyFont="1"/>
    <xf numFmtId="0" fontId="12" fillId="0" borderId="0" xfId="0" applyFont="1" applyAlignment="1">
      <alignment horizontal="left" vertical="center"/>
    </xf>
    <xf numFmtId="0" fontId="17"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center" wrapText="1"/>
    </xf>
    <xf numFmtId="166" fontId="12" fillId="0" borderId="0" xfId="0" applyNumberFormat="1" applyFont="1" applyAlignment="1">
      <alignment horizontal="center"/>
    </xf>
    <xf numFmtId="1" fontId="12" fillId="0" borderId="0" xfId="0" applyNumberFormat="1" applyFont="1" applyAlignment="1">
      <alignment horizontal="center"/>
    </xf>
  </cellXfs>
  <cellStyles count="3">
    <cellStyle name="Milliers" xfId="2" builtinId="3"/>
    <cellStyle name="Normal" xfId="0" builtinId="0"/>
    <cellStyle name="Pourcentage" xfId="1" builtinId="5"/>
  </cellStyles>
  <dxfs count="27">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alignment horizontal="center" vertical="bottom" textRotation="0" wrapText="0" indent="0" justifyLastLine="0" shrinkToFit="0" readingOrder="0"/>
    </dxf>
    <dxf>
      <font>
        <strike val="0"/>
        <outline val="0"/>
        <shadow val="0"/>
        <u val="none"/>
        <vertAlign val="baseline"/>
        <name val="Arial"/>
        <family val="2"/>
        <scheme val="none"/>
      </font>
      <numFmt numFmtId="1" formatCode="0"/>
      <alignment horizontal="center" vertical="bottom" textRotation="0" wrapText="0" indent="0" justifyLastLine="0" shrinkToFit="0" readingOrder="0"/>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alignment horizontal="center" vertical="bottom" textRotation="0" wrapText="0" indent="0" justifyLastLine="0" shrinkToFit="0" readingOrder="0"/>
    </dxf>
    <dxf>
      <font>
        <strike val="0"/>
        <outline val="0"/>
        <shadow val="0"/>
        <u val="none"/>
        <vertAlign val="baseline"/>
        <name val="Arial"/>
        <family val="2"/>
        <scheme val="none"/>
      </font>
      <numFmt numFmtId="166" formatCode="0.0"/>
      <alignment horizontal="center" vertical="bottom" textRotation="0" wrapText="0" indent="0" justifyLastLine="0" shrinkToFit="0" readingOrder="0"/>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alignment horizontal="center" vertical="bottom" textRotation="0" wrapText="0" indent="0" justifyLastLine="0" shrinkToFit="0" readingOrder="0"/>
    </dxf>
    <dxf>
      <font>
        <strike val="0"/>
        <outline val="0"/>
        <shadow val="0"/>
        <u val="none"/>
        <vertAlign val="baseline"/>
        <name val="Arial"/>
        <family val="2"/>
        <scheme val="none"/>
      </font>
      <numFmt numFmtId="166" formatCode="0.0"/>
      <alignment horizontal="center" vertical="bottom" textRotation="0" wrapText="0" indent="0" justifyLastLine="0" shrinkToFit="0" readingOrder="0"/>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alignment horizontal="center" vertical="bottom" textRotation="0" wrapText="0" indent="0" justifyLastLine="0" shrinkToFit="0" readingOrder="0"/>
    </dxf>
    <dxf>
      <font>
        <strike val="0"/>
        <outline val="0"/>
        <shadow val="0"/>
        <u val="none"/>
        <vertAlign val="baseline"/>
        <name val="Arial"/>
        <family val="2"/>
        <scheme val="none"/>
      </font>
      <numFmt numFmtId="166" formatCode="0.0"/>
      <alignment horizontal="center" vertical="bottom" textRotation="0" wrapText="0" indent="0" justifyLastLine="0" shrinkToFit="0" readingOrder="0"/>
    </dxf>
    <dxf>
      <font>
        <strike val="0"/>
        <outline val="0"/>
        <shadow val="0"/>
        <u val="none"/>
        <vertAlign val="baseline"/>
        <name val="Arial"/>
        <family val="2"/>
        <scheme val="none"/>
      </font>
      <alignment horizontal="center" vertical="bottom" textRotation="0" wrapText="0" indent="0" justifyLastLine="0" shrinkToFit="0" readingOrder="0"/>
    </dxf>
    <dxf>
      <font>
        <b/>
        <strike val="0"/>
        <outline val="0"/>
        <shadow val="0"/>
        <u val="none"/>
        <vertAlign val="baseline"/>
        <name val="Arial"/>
        <family val="2"/>
        <scheme val="none"/>
      </font>
    </dxf>
    <dxf>
      <font>
        <strike val="0"/>
        <outline val="0"/>
        <shadow val="0"/>
        <u val="none"/>
        <vertAlign val="baseline"/>
        <name val="Arial"/>
        <family val="2"/>
        <scheme val="none"/>
      </font>
      <alignment horizontal="center" vertical="bottom" textRotation="0" wrapText="0" indent="0" justifyLastLine="0" shrinkToFit="0" readingOrder="0"/>
    </dxf>
    <dxf>
      <font>
        <strike val="0"/>
        <outline val="0"/>
        <shadow val="0"/>
        <u val="none"/>
        <vertAlign val="baseline"/>
        <name val="Arial"/>
        <family val="2"/>
        <scheme val="none"/>
      </font>
      <numFmt numFmtId="166" formatCode="0.0"/>
      <alignment horizontal="center" vertical="bottom" textRotation="0" wrapText="0" indent="0" justifyLastLine="0" shrinkToFit="0" readingOrder="0"/>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numFmt numFmtId="1" formatCode="0"/>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b/>
        <i val="0"/>
        <strike val="0"/>
        <condense val="0"/>
        <extend val="0"/>
        <outline val="0"/>
        <shadow val="0"/>
        <u val="none"/>
        <vertAlign val="baseline"/>
        <sz val="11"/>
        <color theme="9" tint="-0.499984740745262"/>
        <name val="Arial"/>
        <family val="2"/>
        <scheme val="none"/>
      </font>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Lydie BOGAERT" id="{D91F6B74-E57F-4AFC-8A3E-27943DF8D0D1}" userId="S-1-5-21-2712661682-3229656484-1027501825-1250"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7CCEF20-CE93-498B-8635-38B89AD8FE19}" name="Tableau77" displayName="Tableau77" ref="A5:E12" totalsRowShown="0" headerRowDxfId="21" dataDxfId="20">
  <autoFilter ref="A5:E12" xr:uid="{8B3E72DC-6E58-45FA-96C5-994BDFFD69E3}">
    <filterColumn colId="0" hiddenButton="1"/>
    <filterColumn colId="1" hiddenButton="1"/>
    <filterColumn colId="2" hiddenButton="1"/>
    <filterColumn colId="3" hiddenButton="1"/>
    <filterColumn colId="4" hiddenButton="1"/>
  </autoFilter>
  <tableColumns count="5">
    <tableColumn id="1" xr3:uid="{87FFBC0C-37B2-4FD6-AD77-5A1E0D697496}" name="Colonne1" dataDxfId="26"/>
    <tableColumn id="2" xr3:uid="{552EAA2B-732A-4ED0-9AE3-0F3ACFE8D901}" name="Indicateur calculable" dataDxfId="25"/>
    <tableColumn id="3" xr3:uid="{2E7CDCC3-EF07-4662-9342-CD047412D383}" name="Valeur de l'indicateur" dataDxfId="24"/>
    <tableColumn id="4" xr3:uid="{79DD0062-4405-488B-9ED0-EE868840A7C7}" name="Points obtenus_x000a_(mesures de correction incluses)" dataDxfId="23"/>
    <tableColumn id="5" xr3:uid="{1119A1F7-69A6-49C5-BEEC-D5BA7258607F}" name="Nbre de points maximum des indicateurs calculables" dataDxfId="22"/>
  </tableColumns>
  <tableStyleInfo name="TableStyleMedium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C1892CB-7791-4B34-971D-3A87CE2A67B1}" name="Indic_Ecart_de_rem" displayName="Indic_Ecart_de_rem" ref="B5:C28" totalsRowShown="0" headerRowDxfId="17" dataDxfId="16">
  <autoFilter ref="B5:C28" xr:uid="{6057FE8D-E45B-43FD-8B14-40DFEA0DB7DE}">
    <filterColumn colId="0" hiddenButton="1"/>
    <filterColumn colId="1" hiddenButton="1"/>
  </autoFilter>
  <tableColumns count="2">
    <tableColumn id="1" xr3:uid="{EDF2682C-F078-42DF-8DAA-B3A1042023E4}" name="Résultats obtenus " dataDxfId="19"/>
    <tableColumn id="2" xr3:uid="{74E6D7EC-4C35-48A0-B084-718DA215CE7C}" name="Nbre de Points" dataDxfId="18"/>
  </tableColumns>
  <tableStyleInfo name="TableStyleLight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1DE358F-2870-43F9-A7C8-9C67268C3C91}" name="Indic_aug" displayName="Indic_aug" ref="E5:F10" totalsRowShown="0" headerRowDxfId="13" dataDxfId="12">
  <autoFilter ref="E5:F10" xr:uid="{F9E6EDA2-B2D2-44D3-A158-010C83BA0EA3}">
    <filterColumn colId="0" hiddenButton="1"/>
    <filterColumn colId="1" hiddenButton="1"/>
  </autoFilter>
  <tableColumns count="2">
    <tableColumn id="1" xr3:uid="{24C40871-09C4-489B-9EBB-C61D40BE941F}" name="Résultats obtenus" dataDxfId="15"/>
    <tableColumn id="2" xr3:uid="{7F55710C-1584-4793-B653-7584D74BD837}" name="Nbre de Points" dataDxfId="14"/>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18481A9-2F0D-4556-ADA2-1D49D9CFBA2E}" name="Ind_promo" displayName="Ind_promo" ref="H5:I10" totalsRowShown="0" headerRowDxfId="9" dataDxfId="8">
  <autoFilter ref="H5:I10" xr:uid="{8C0E8ED3-4612-40E3-8CA7-39B0E6E823AC}">
    <filterColumn colId="0" hiddenButton="1"/>
    <filterColumn colId="1" hiddenButton="1"/>
  </autoFilter>
  <tableColumns count="2">
    <tableColumn id="1" xr3:uid="{E00355A2-B403-4A28-A886-D01F3E0A4DE4}" name="Résultats obtenus" dataDxfId="11"/>
    <tableColumn id="2" xr3:uid="{3EF84E79-85D5-40B5-B86C-A30937638B6B}" name="Nbre de Points" dataDxfId="10"/>
  </tableColumns>
  <tableStyleInfo name="TableStyleLight1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856AC51-3AE6-4E18-ABB7-7A832EDEC8E8}" name="Ind_congesmat" displayName="Ind_congesmat" ref="K5:L8" totalsRowShown="0" headerRowDxfId="5" dataDxfId="4">
  <autoFilter ref="K5:L8" xr:uid="{51FFF9E5-AE12-422F-A10B-898CFEF142F6}">
    <filterColumn colId="0" hiddenButton="1"/>
    <filterColumn colId="1" hiddenButton="1"/>
  </autoFilter>
  <tableColumns count="2">
    <tableColumn id="1" xr3:uid="{74A53DE4-CBE6-4C7C-8A95-73F0B659F51E}" name="Résultats obtenus" dataDxfId="7"/>
    <tableColumn id="2" xr3:uid="{3F098B28-1D27-4719-984D-D44251BF0004}" name="Nbre de Points" dataDxfId="6"/>
  </tableColumns>
  <tableStyleInfo name="TableStyleLight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323C442-7118-4E55-80DE-44BFF1031D2E}" name="Indic_top10Rem" displayName="Indic_top10Rem" ref="N5:O9" totalsRowShown="0" headerRowDxfId="1" dataDxfId="0">
  <autoFilter ref="N5:O9" xr:uid="{7EC66A06-10F9-4EB4-B69B-359F2D555138}">
    <filterColumn colId="0" hiddenButton="1"/>
    <filterColumn colId="1" hiddenButton="1"/>
  </autoFilter>
  <tableColumns count="2">
    <tableColumn id="1" xr3:uid="{24A109F4-5702-4C11-A37F-9922A6C74E36}" name="Résultats obtenus" dataDxfId="3"/>
    <tableColumn id="2" xr3:uid="{B27183D8-1EFC-4D8B-BF6E-B51AD99B6994}" name="Nbre de Points" dataDxfId="2"/>
  </tableColumns>
  <tableStyleInfo name="TableStyleLight1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7.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BFA4A-CE55-41FE-9167-928BB65D0218}">
  <sheetPr>
    <pageSetUpPr fitToPage="1"/>
  </sheetPr>
  <dimension ref="A1:X54"/>
  <sheetViews>
    <sheetView tabSelected="1" topLeftCell="A31" zoomScale="75" zoomScaleNormal="75" workbookViewId="0">
      <selection activeCell="G61" sqref="G61:H61"/>
    </sheetView>
  </sheetViews>
  <sheetFormatPr baseColWidth="10" defaultRowHeight="13.8" x14ac:dyDescent="0.25"/>
  <cols>
    <col min="1" max="1" width="46.33203125" style="9" customWidth="1"/>
    <col min="2" max="13" width="11.5546875" style="9"/>
    <col min="14" max="14" width="12.5546875" style="19" bestFit="1" customWidth="1"/>
    <col min="15" max="15" width="12.6640625" style="8" bestFit="1" customWidth="1"/>
    <col min="16" max="16384" width="11.5546875" style="9"/>
  </cols>
  <sheetData>
    <row r="1" spans="1:18" ht="30" x14ac:dyDescent="0.25">
      <c r="A1" s="4" t="s">
        <v>34</v>
      </c>
      <c r="B1" s="4"/>
      <c r="C1" s="4"/>
      <c r="D1" s="4"/>
      <c r="E1" s="4"/>
      <c r="F1" s="4"/>
      <c r="G1" s="4"/>
      <c r="H1" s="4"/>
      <c r="I1" s="4"/>
      <c r="J1" s="4"/>
      <c r="K1" s="4"/>
      <c r="L1" s="4"/>
      <c r="M1" s="4"/>
      <c r="N1" s="4"/>
    </row>
    <row r="2" spans="1:18" ht="30" x14ac:dyDescent="0.25">
      <c r="A2" s="3"/>
      <c r="B2" s="3"/>
      <c r="C2" s="3"/>
      <c r="D2" s="3"/>
      <c r="E2" s="3"/>
      <c r="F2" s="3"/>
      <c r="G2" s="3"/>
      <c r="H2" s="3"/>
      <c r="I2" s="3"/>
      <c r="J2" s="3"/>
      <c r="K2" s="3"/>
      <c r="L2" s="3"/>
      <c r="M2" s="3"/>
      <c r="N2" s="3"/>
    </row>
    <row r="3" spans="1:18" ht="42.75" customHeight="1" x14ac:dyDescent="0.25">
      <c r="A3" s="10" t="s">
        <v>81</v>
      </c>
      <c r="B3" s="10"/>
      <c r="C3" s="10"/>
      <c r="D3" s="10"/>
      <c r="E3" s="10"/>
      <c r="F3" s="10"/>
      <c r="G3" s="10"/>
      <c r="H3" s="10"/>
      <c r="I3" s="10"/>
      <c r="J3" s="10"/>
      <c r="K3" s="10"/>
      <c r="L3" s="10"/>
      <c r="M3" s="10"/>
      <c r="N3" s="10"/>
    </row>
    <row r="4" spans="1:18" ht="10.5" customHeight="1" x14ac:dyDescent="0.25">
      <c r="A4" s="11"/>
      <c r="B4" s="11"/>
      <c r="C4" s="11"/>
      <c r="D4" s="11"/>
      <c r="E4" s="11"/>
      <c r="F4" s="11"/>
      <c r="G4" s="11"/>
      <c r="H4" s="11"/>
      <c r="I4" s="11"/>
      <c r="J4" s="11"/>
      <c r="K4" s="11"/>
      <c r="L4" s="11"/>
      <c r="M4" s="11"/>
      <c r="N4" s="11"/>
    </row>
    <row r="5" spans="1:18" ht="87" customHeight="1" x14ac:dyDescent="0.25">
      <c r="A5" s="10" t="s">
        <v>88</v>
      </c>
      <c r="B5" s="10"/>
      <c r="C5" s="10"/>
      <c r="D5" s="10"/>
      <c r="E5" s="10"/>
      <c r="F5" s="10"/>
      <c r="G5" s="10"/>
      <c r="H5" s="10"/>
      <c r="I5" s="10"/>
      <c r="J5" s="10"/>
      <c r="K5" s="10"/>
      <c r="L5" s="10"/>
      <c r="M5" s="10"/>
      <c r="N5" s="10"/>
    </row>
    <row r="6" spans="1:18" ht="21" x14ac:dyDescent="0.4">
      <c r="A6" s="12" t="s">
        <v>35</v>
      </c>
      <c r="B6" s="12"/>
      <c r="C6" s="12"/>
      <c r="D6" s="12"/>
      <c r="E6" s="12"/>
      <c r="F6" s="12"/>
      <c r="G6" s="12"/>
      <c r="H6" s="12"/>
      <c r="I6" s="12"/>
      <c r="J6" s="12"/>
      <c r="K6" s="12"/>
      <c r="L6" s="12"/>
      <c r="M6" s="12"/>
      <c r="N6" s="13"/>
    </row>
    <row r="7" spans="1:18" ht="20.399999999999999" x14ac:dyDescent="0.35">
      <c r="A7" s="14"/>
      <c r="B7" s="14"/>
      <c r="C7" s="14"/>
      <c r="D7" s="14"/>
      <c r="E7" s="14"/>
      <c r="F7" s="14"/>
      <c r="G7" s="14"/>
      <c r="H7" s="14"/>
      <c r="I7" s="14"/>
      <c r="N7" s="9"/>
    </row>
    <row r="9" spans="1:18" s="15" customFormat="1" x14ac:dyDescent="0.25">
      <c r="A9" s="15" t="s">
        <v>38</v>
      </c>
      <c r="B9" s="16" t="s">
        <v>36</v>
      </c>
      <c r="C9" s="15" t="s">
        <v>39</v>
      </c>
      <c r="N9" s="16"/>
      <c r="O9" s="8"/>
    </row>
    <row r="10" spans="1:18" s="15" customFormat="1" x14ac:dyDescent="0.25">
      <c r="A10" s="15" t="s">
        <v>14</v>
      </c>
      <c r="B10" s="17">
        <v>0.05</v>
      </c>
      <c r="N10" s="16"/>
      <c r="O10" s="8"/>
    </row>
    <row r="11" spans="1:18" x14ac:dyDescent="0.25">
      <c r="B11" s="18"/>
    </row>
    <row r="12" spans="1:18" x14ac:dyDescent="0.25">
      <c r="B12" s="18"/>
    </row>
    <row r="13" spans="1:18" s="20" customFormat="1" x14ac:dyDescent="0.25">
      <c r="B13" s="21" t="s">
        <v>0</v>
      </c>
      <c r="C13" s="22"/>
      <c r="D13" s="23"/>
      <c r="E13" s="24" t="s">
        <v>4</v>
      </c>
      <c r="F13" s="25"/>
      <c r="G13" s="26"/>
      <c r="H13" s="21" t="s">
        <v>5</v>
      </c>
      <c r="I13" s="22"/>
      <c r="J13" s="23"/>
      <c r="K13" s="21" t="s">
        <v>6</v>
      </c>
      <c r="L13" s="22"/>
      <c r="M13" s="23"/>
      <c r="N13" s="27" t="s">
        <v>37</v>
      </c>
      <c r="O13" s="8"/>
    </row>
    <row r="14" spans="1:18" s="20" customFormat="1" ht="41.4" x14ac:dyDescent="0.25">
      <c r="B14" s="28" t="s">
        <v>2</v>
      </c>
      <c r="C14" s="29" t="s">
        <v>1</v>
      </c>
      <c r="D14" s="30" t="s">
        <v>13</v>
      </c>
      <c r="E14" s="31" t="s">
        <v>2</v>
      </c>
      <c r="F14" s="29" t="s">
        <v>1</v>
      </c>
      <c r="G14" s="30" t="s">
        <v>10</v>
      </c>
      <c r="H14" s="28" t="s">
        <v>2</v>
      </c>
      <c r="I14" s="29" t="s">
        <v>1</v>
      </c>
      <c r="J14" s="30" t="s">
        <v>11</v>
      </c>
      <c r="K14" s="28" t="s">
        <v>2</v>
      </c>
      <c r="L14" s="29" t="s">
        <v>1</v>
      </c>
      <c r="M14" s="30" t="s">
        <v>12</v>
      </c>
      <c r="N14" s="32"/>
      <c r="O14" s="8"/>
    </row>
    <row r="15" spans="1:18" s="8" customFormat="1" x14ac:dyDescent="0.25">
      <c r="A15" s="33" t="s">
        <v>3</v>
      </c>
      <c r="B15" s="34"/>
      <c r="C15" s="35"/>
      <c r="D15" s="36"/>
      <c r="E15" s="37"/>
      <c r="F15" s="35"/>
      <c r="G15" s="36"/>
      <c r="H15" s="34"/>
      <c r="I15" s="35"/>
      <c r="J15" s="36"/>
      <c r="K15" s="34"/>
      <c r="L15" s="35"/>
      <c r="M15" s="36"/>
      <c r="N15" s="38"/>
    </row>
    <row r="16" spans="1:18" s="45" customFormat="1" ht="15" customHeight="1" x14ac:dyDescent="0.25">
      <c r="A16" s="39" t="s">
        <v>84</v>
      </c>
      <c r="B16" s="40">
        <v>0</v>
      </c>
      <c r="C16" s="41">
        <v>0</v>
      </c>
      <c r="D16" s="42"/>
      <c r="E16" s="43">
        <v>0</v>
      </c>
      <c r="F16" s="41">
        <v>0</v>
      </c>
      <c r="G16" s="42"/>
      <c r="H16" s="40">
        <v>0</v>
      </c>
      <c r="I16" s="41">
        <v>0</v>
      </c>
      <c r="J16" s="42"/>
      <c r="K16" s="40">
        <v>0</v>
      </c>
      <c r="L16" s="41">
        <v>0</v>
      </c>
      <c r="M16" s="42"/>
      <c r="N16" s="44"/>
      <c r="O16" s="8"/>
      <c r="R16" s="8"/>
    </row>
    <row r="17" spans="1:20" s="53" customFormat="1" ht="15" customHeight="1" x14ac:dyDescent="0.25">
      <c r="A17" s="46" t="s">
        <v>8</v>
      </c>
      <c r="B17" s="47">
        <v>0</v>
      </c>
      <c r="C17" s="48">
        <v>0</v>
      </c>
      <c r="D17" s="49">
        <f>IF(AND(B17&gt;=3,C17&gt;=3),SUM(B17:C17),0)</f>
        <v>0</v>
      </c>
      <c r="E17" s="50">
        <v>0</v>
      </c>
      <c r="F17" s="48">
        <v>0</v>
      </c>
      <c r="G17" s="49">
        <f>IF(AND(E17&gt;=3,F17&gt;=3),SUM(E17:F17),0)</f>
        <v>0</v>
      </c>
      <c r="H17" s="47">
        <v>0</v>
      </c>
      <c r="I17" s="48">
        <v>0</v>
      </c>
      <c r="J17" s="49">
        <f>IF(AND(H17&gt;=3,I17&gt;=3),SUM(H17:I17),0)</f>
        <v>0</v>
      </c>
      <c r="K17" s="47">
        <v>0</v>
      </c>
      <c r="L17" s="48">
        <v>0</v>
      </c>
      <c r="M17" s="49">
        <f>IF(AND(K17&gt;=3,L17&gt;=3),SUM(K17:L17),0)</f>
        <v>0</v>
      </c>
      <c r="N17" s="51">
        <f>+D17+G17+J17+M17</f>
        <v>0</v>
      </c>
      <c r="O17" s="52"/>
      <c r="R17" s="8"/>
    </row>
    <row r="18" spans="1:20" s="59" customFormat="1" ht="15" customHeight="1" x14ac:dyDescent="0.25">
      <c r="A18" s="54" t="s">
        <v>21</v>
      </c>
      <c r="B18" s="55" t="str">
        <f>IF(AND(B16&gt;0, C16&gt;0,D17&gt;0),(C16-B16)/C16,"PANEL NON REPRESENTATIF")</f>
        <v>PANEL NON REPRESENTATIF</v>
      </c>
      <c r="C18" s="56"/>
      <c r="D18" s="57"/>
      <c r="E18" s="55" t="str">
        <f>IF(AND(E16&gt;0, F16&gt;0,G17&gt;0),(F16-E16)/F16,"PANEL NON REPRESENTATIF")</f>
        <v>PANEL NON REPRESENTATIF</v>
      </c>
      <c r="F18" s="56"/>
      <c r="G18" s="57"/>
      <c r="H18" s="55" t="str">
        <f>IF(AND(H16&gt;0, I16&gt;0,J17&gt;0),(I16-H16)/I16,"PANEL NON REPRESENTATIF")</f>
        <v>PANEL NON REPRESENTATIF</v>
      </c>
      <c r="I18" s="56"/>
      <c r="J18" s="57"/>
      <c r="K18" s="55" t="str">
        <f>IF(AND(K16&gt;0, L16&gt;0,M17&gt;0),(L16-K16)/L16,"PANEL NON REPRESENTATIF")</f>
        <v>PANEL NON REPRESENTATIF</v>
      </c>
      <c r="L18" s="56"/>
      <c r="M18" s="57"/>
      <c r="N18" s="58"/>
      <c r="O18" s="52"/>
      <c r="R18" s="8"/>
    </row>
    <row r="19" spans="1:20" s="59" customFormat="1" ht="15" customHeight="1" x14ac:dyDescent="0.25">
      <c r="A19" s="54" t="s">
        <v>23</v>
      </c>
      <c r="B19" s="60" t="str">
        <f>IF(ISNUMBER(B18),SIGN(B18)*MAX(0,ABS(B18)-$B$10)," ")</f>
        <v xml:space="preserve"> </v>
      </c>
      <c r="C19" s="61"/>
      <c r="D19" s="62"/>
      <c r="E19" s="60" t="str">
        <f>IF(ISNUMBER(E18),SIGN(E18)*MAX(0,ABS(E18)-$B$10)," ")</f>
        <v xml:space="preserve"> </v>
      </c>
      <c r="F19" s="61"/>
      <c r="G19" s="62"/>
      <c r="H19" s="60" t="str">
        <f>IF(ISNUMBER(H18),SIGN(H18)*MAX(0,ABS(H18)-$B$10)," ")</f>
        <v xml:space="preserve"> </v>
      </c>
      <c r="I19" s="61"/>
      <c r="J19" s="62"/>
      <c r="K19" s="60" t="str">
        <f>IF(ISNUMBER(K18),SIGN(K18)*MAX(0,ABS(K18)-$B$10)," ")</f>
        <v xml:space="preserve"> </v>
      </c>
      <c r="L19" s="61"/>
      <c r="M19" s="62"/>
      <c r="N19" s="58"/>
      <c r="O19" s="52"/>
      <c r="R19" s="8"/>
    </row>
    <row r="20" spans="1:20" s="59" customFormat="1" ht="15" customHeight="1" x14ac:dyDescent="0.25">
      <c r="A20" s="54" t="s">
        <v>9</v>
      </c>
      <c r="B20" s="63" t="str">
        <f>IF(D17=0, " ",D17/$N$44)</f>
        <v xml:space="preserve"> </v>
      </c>
      <c r="C20" s="64"/>
      <c r="D20" s="65"/>
      <c r="E20" s="63" t="str">
        <f>IF(G17=0, " ",G17/$N$44)</f>
        <v xml:space="preserve"> </v>
      </c>
      <c r="F20" s="64"/>
      <c r="G20" s="65"/>
      <c r="H20" s="63" t="str">
        <f>IF(J17=0, " ",J17/$N$44)</f>
        <v xml:space="preserve"> </v>
      </c>
      <c r="I20" s="64"/>
      <c r="J20" s="65"/>
      <c r="K20" s="63" t="str">
        <f>IF(M17=0, " ",M17/$N$44)</f>
        <v xml:space="preserve"> </v>
      </c>
      <c r="L20" s="64"/>
      <c r="M20" s="65"/>
      <c r="N20" s="58"/>
      <c r="O20" s="52"/>
      <c r="R20" s="8"/>
    </row>
    <row r="21" spans="1:20" s="59" customFormat="1" ht="15" customHeight="1" x14ac:dyDescent="0.25">
      <c r="A21" s="66" t="s">
        <v>22</v>
      </c>
      <c r="B21" s="67" t="str">
        <f>IF(D17=0," ",B19*B20)</f>
        <v xml:space="preserve"> </v>
      </c>
      <c r="C21" s="68"/>
      <c r="D21" s="69"/>
      <c r="E21" s="67" t="str">
        <f>IF(G17=0," ",E19*E20)</f>
        <v xml:space="preserve"> </v>
      </c>
      <c r="F21" s="68"/>
      <c r="G21" s="69"/>
      <c r="H21" s="67" t="str">
        <f>IF(J17=0," ",H19*H20)</f>
        <v xml:space="preserve"> </v>
      </c>
      <c r="I21" s="68"/>
      <c r="J21" s="69"/>
      <c r="K21" s="67" t="str">
        <f>IF(M17=0," ",K19*K20)</f>
        <v xml:space="preserve"> </v>
      </c>
      <c r="L21" s="68"/>
      <c r="M21" s="69"/>
      <c r="N21" s="70">
        <f>SUM(B21:M21)</f>
        <v>0</v>
      </c>
      <c r="O21" s="52"/>
    </row>
    <row r="22" spans="1:20" s="8" customFormat="1" ht="15" customHeight="1" x14ac:dyDescent="0.25">
      <c r="A22" s="71" t="s">
        <v>85</v>
      </c>
      <c r="B22" s="72"/>
      <c r="C22" s="73"/>
      <c r="D22" s="74"/>
      <c r="E22" s="75"/>
      <c r="F22" s="73"/>
      <c r="G22" s="74"/>
      <c r="H22" s="72"/>
      <c r="I22" s="73"/>
      <c r="J22" s="74"/>
      <c r="K22" s="72"/>
      <c r="L22" s="73"/>
      <c r="M22" s="74"/>
      <c r="N22" s="76"/>
    </row>
    <row r="23" spans="1:20" s="45" customFormat="1" ht="15" customHeight="1" x14ac:dyDescent="0.25">
      <c r="A23" s="77" t="s">
        <v>84</v>
      </c>
      <c r="B23" s="78">
        <v>0</v>
      </c>
      <c r="C23" s="79">
        <v>0</v>
      </c>
      <c r="D23" s="80"/>
      <c r="E23" s="81">
        <v>0</v>
      </c>
      <c r="F23" s="79">
        <v>0</v>
      </c>
      <c r="G23" s="80"/>
      <c r="H23" s="78">
        <v>0</v>
      </c>
      <c r="I23" s="79">
        <v>0</v>
      </c>
      <c r="J23" s="80"/>
      <c r="K23" s="78">
        <v>0</v>
      </c>
      <c r="L23" s="79">
        <v>0</v>
      </c>
      <c r="M23" s="80">
        <v>0</v>
      </c>
      <c r="N23" s="82"/>
      <c r="O23" s="8"/>
      <c r="R23" s="83"/>
      <c r="S23" s="83"/>
      <c r="T23" s="83"/>
    </row>
    <row r="24" spans="1:20" s="53" customFormat="1" ht="15" customHeight="1" x14ac:dyDescent="0.25">
      <c r="A24" s="84" t="s">
        <v>8</v>
      </c>
      <c r="B24" s="85">
        <v>0</v>
      </c>
      <c r="C24" s="86">
        <v>0</v>
      </c>
      <c r="D24" s="49">
        <f>IF(AND(B24&gt;=3,C24&gt;=3),SUM(B24:C24),0)</f>
        <v>0</v>
      </c>
      <c r="E24" s="87">
        <v>0</v>
      </c>
      <c r="F24" s="86">
        <v>0</v>
      </c>
      <c r="G24" s="49">
        <f>IF(AND(E24&gt;=3,F24&gt;=3),SUM(E24:F24),0)</f>
        <v>0</v>
      </c>
      <c r="H24" s="85">
        <v>0</v>
      </c>
      <c r="I24" s="86">
        <v>0</v>
      </c>
      <c r="J24" s="49">
        <f>IF(AND(H24&gt;=3,I24&gt;=3),SUM(H24:I24),0)</f>
        <v>0</v>
      </c>
      <c r="K24" s="85">
        <v>0</v>
      </c>
      <c r="L24" s="86">
        <v>0</v>
      </c>
      <c r="M24" s="49">
        <f>IF(AND(K24&gt;=3,L24&gt;=3),SUM(K24:L24),0)</f>
        <v>0</v>
      </c>
      <c r="N24" s="51">
        <f>+D24+G24+J24+M24</f>
        <v>0</v>
      </c>
      <c r="O24" s="8"/>
    </row>
    <row r="25" spans="1:20" s="45" customFormat="1" ht="15" customHeight="1" x14ac:dyDescent="0.25">
      <c r="A25" s="54" t="s">
        <v>21</v>
      </c>
      <c r="B25" s="55" t="str">
        <f>IF(AND(B23&gt;0, C23&gt;0,D24&gt;0),(C23-B23)/C23,"PANEL NON REPRESENTATIF")</f>
        <v>PANEL NON REPRESENTATIF</v>
      </c>
      <c r="C25" s="56"/>
      <c r="D25" s="57"/>
      <c r="E25" s="55" t="str">
        <f>IF(AND(E23&gt;0, F23&gt;0,G24&gt;0),(F23-E23)/F23,"PANEL NON REPRESENTATIF")</f>
        <v>PANEL NON REPRESENTATIF</v>
      </c>
      <c r="F25" s="56"/>
      <c r="G25" s="57"/>
      <c r="H25" s="55" t="str">
        <f>IF(AND(H23&gt;0, I23&gt;0,J24&gt;0),(I23-H23)/I23,"PANEL NON REPRESENTATIF")</f>
        <v>PANEL NON REPRESENTATIF</v>
      </c>
      <c r="I25" s="56"/>
      <c r="J25" s="57"/>
      <c r="K25" s="55" t="str">
        <f>IF(AND(K23&gt;0, L23&gt;0,M24&gt;0),(L23-K23)/L23,"PANEL NON REPRESENTATIF")</f>
        <v>PANEL NON REPRESENTATIF</v>
      </c>
      <c r="L25" s="56"/>
      <c r="M25" s="57"/>
      <c r="N25" s="88"/>
      <c r="O25" s="8"/>
      <c r="R25" s="53"/>
      <c r="S25" s="53"/>
      <c r="T25" s="53"/>
    </row>
    <row r="26" spans="1:20" s="45" customFormat="1" ht="15" customHeight="1" x14ac:dyDescent="0.25">
      <c r="A26" s="54" t="s">
        <v>23</v>
      </c>
      <c r="B26" s="60" t="str">
        <f>IF(ISNUMBER(B25),SIGN(B25)*MAX(0,ABS(B25)-$B$10)," ")</f>
        <v xml:space="preserve"> </v>
      </c>
      <c r="C26" s="61"/>
      <c r="D26" s="62"/>
      <c r="E26" s="60" t="str">
        <f>IF(ISNUMBER(E25),SIGN(E25)*MAX(0,ABS(E25)-$B$10)," ")</f>
        <v xml:space="preserve"> </v>
      </c>
      <c r="F26" s="61"/>
      <c r="G26" s="62"/>
      <c r="H26" s="60" t="str">
        <f>IF(ISNUMBER(H25),SIGN(H25)*MAX(0,ABS(H25)-$B$10)," ")</f>
        <v xml:space="preserve"> </v>
      </c>
      <c r="I26" s="61"/>
      <c r="J26" s="62"/>
      <c r="K26" s="60" t="str">
        <f>IF(ISNUMBER(K25),SIGN(K25)*MAX(0,ABS(K25)-$B$10)," ")</f>
        <v xml:space="preserve"> </v>
      </c>
      <c r="L26" s="61"/>
      <c r="M26" s="62"/>
      <c r="N26" s="88"/>
      <c r="O26" s="8"/>
      <c r="R26" s="53"/>
      <c r="S26" s="53"/>
      <c r="T26" s="53"/>
    </row>
    <row r="27" spans="1:20" s="45" customFormat="1" ht="15" customHeight="1" x14ac:dyDescent="0.25">
      <c r="A27" s="54" t="s">
        <v>9</v>
      </c>
      <c r="B27" s="63" t="str">
        <f>IF(D24=0, " ",D24/$N$44)</f>
        <v xml:space="preserve"> </v>
      </c>
      <c r="C27" s="64"/>
      <c r="D27" s="65"/>
      <c r="E27" s="63" t="str">
        <f>IF(G24=0, " ",G24/$N$44)</f>
        <v xml:space="preserve"> </v>
      </c>
      <c r="F27" s="64"/>
      <c r="G27" s="65"/>
      <c r="H27" s="63" t="str">
        <f>IF(J24=0, " ",J24/$N$44)</f>
        <v xml:space="preserve"> </v>
      </c>
      <c r="I27" s="64"/>
      <c r="J27" s="65"/>
      <c r="K27" s="63" t="str">
        <f>IF(M24=0, " ",M24/$N$44)</f>
        <v xml:space="preserve"> </v>
      </c>
      <c r="L27" s="64"/>
      <c r="M27" s="65"/>
      <c r="N27" s="88"/>
      <c r="O27" s="8"/>
      <c r="R27" s="53"/>
      <c r="S27" s="53"/>
      <c r="T27" s="53"/>
    </row>
    <row r="28" spans="1:20" s="45" customFormat="1" ht="15" customHeight="1" x14ac:dyDescent="0.25">
      <c r="A28" s="66" t="s">
        <v>22</v>
      </c>
      <c r="B28" s="67" t="str">
        <f>IF(D24=0," ",B26*B27)</f>
        <v xml:space="preserve"> </v>
      </c>
      <c r="C28" s="68"/>
      <c r="D28" s="69"/>
      <c r="E28" s="67" t="str">
        <f>IF(G24=0," ",E26*E27)</f>
        <v xml:space="preserve"> </v>
      </c>
      <c r="F28" s="68"/>
      <c r="G28" s="69"/>
      <c r="H28" s="67" t="str">
        <f>IF(J24=0," ",H26*H27)</f>
        <v xml:space="preserve"> </v>
      </c>
      <c r="I28" s="68"/>
      <c r="J28" s="69"/>
      <c r="K28" s="67" t="str">
        <f>IF(M24=0," ",K26*K27)</f>
        <v xml:space="preserve"> </v>
      </c>
      <c r="L28" s="68"/>
      <c r="M28" s="69"/>
      <c r="N28" s="70">
        <f>SUM(B28:M28)</f>
        <v>0</v>
      </c>
      <c r="O28" s="8"/>
    </row>
    <row r="29" spans="1:20" s="8" customFormat="1" ht="15" customHeight="1" x14ac:dyDescent="0.25">
      <c r="A29" s="89" t="s">
        <v>86</v>
      </c>
      <c r="B29" s="90"/>
      <c r="C29" s="91"/>
      <c r="D29" s="92"/>
      <c r="E29" s="93"/>
      <c r="F29" s="91"/>
      <c r="G29" s="92"/>
      <c r="H29" s="90"/>
      <c r="I29" s="91"/>
      <c r="J29" s="92"/>
      <c r="K29" s="90"/>
      <c r="L29" s="91"/>
      <c r="M29" s="92"/>
      <c r="N29" s="94"/>
    </row>
    <row r="30" spans="1:20" s="45" customFormat="1" ht="15" customHeight="1" x14ac:dyDescent="0.25">
      <c r="A30" s="95" t="s">
        <v>84</v>
      </c>
      <c r="B30" s="96">
        <v>0</v>
      </c>
      <c r="C30" s="97">
        <v>0</v>
      </c>
      <c r="D30" s="98"/>
      <c r="E30" s="99">
        <v>0</v>
      </c>
      <c r="F30" s="97">
        <v>0</v>
      </c>
      <c r="G30" s="98"/>
      <c r="H30" s="96">
        <v>0</v>
      </c>
      <c r="I30" s="97">
        <v>0</v>
      </c>
      <c r="J30" s="98"/>
      <c r="K30" s="96">
        <v>0</v>
      </c>
      <c r="L30" s="97">
        <v>0</v>
      </c>
      <c r="M30" s="98"/>
      <c r="N30" s="100"/>
      <c r="O30" s="8"/>
    </row>
    <row r="31" spans="1:20" s="53" customFormat="1" ht="15" customHeight="1" x14ac:dyDescent="0.25">
      <c r="A31" s="101" t="s">
        <v>8</v>
      </c>
      <c r="B31" s="102">
        <v>0</v>
      </c>
      <c r="C31" s="103">
        <v>0</v>
      </c>
      <c r="D31" s="49">
        <f>IF(AND(B31&gt;=3,C31&gt;=3),SUM(B31:C31),0)</f>
        <v>0</v>
      </c>
      <c r="E31" s="104">
        <v>0</v>
      </c>
      <c r="F31" s="103">
        <v>0</v>
      </c>
      <c r="G31" s="49">
        <f>IF(AND(E31&gt;=3,F31&gt;=3),SUM(E31:F31),0)</f>
        <v>0</v>
      </c>
      <c r="H31" s="102">
        <v>0</v>
      </c>
      <c r="I31" s="103">
        <v>0</v>
      </c>
      <c r="J31" s="49">
        <f>IF(AND(H31&gt;=3,I31&gt;=3),SUM(H31:I31),0)</f>
        <v>0</v>
      </c>
      <c r="K31" s="102">
        <v>0</v>
      </c>
      <c r="L31" s="103">
        <v>0</v>
      </c>
      <c r="M31" s="49">
        <f>IF(AND(K31&gt;=3,L31&gt;=3),SUM(K31:L31),0)</f>
        <v>0</v>
      </c>
      <c r="N31" s="51">
        <f>+D31+G31+J31+M31</f>
        <v>0</v>
      </c>
      <c r="O31" s="8"/>
    </row>
    <row r="32" spans="1:20" s="59" customFormat="1" ht="15" customHeight="1" x14ac:dyDescent="0.25">
      <c r="A32" s="54" t="s">
        <v>21</v>
      </c>
      <c r="B32" s="55" t="str">
        <f>IF(AND(B30&gt;0, C30&gt;0,D31&gt;0),(C30-B30)/C30,"PANEL NON REPRESENTATIF")</f>
        <v>PANEL NON REPRESENTATIF</v>
      </c>
      <c r="C32" s="56"/>
      <c r="D32" s="57"/>
      <c r="E32" s="55" t="str">
        <f>IF(AND(E30&gt;0, F30&gt;0,G31&gt;0),(F30-E30)/F30,"PANEL NON REPRESENTATIF")</f>
        <v>PANEL NON REPRESENTATIF</v>
      </c>
      <c r="F32" s="56"/>
      <c r="G32" s="57"/>
      <c r="H32" s="55" t="str">
        <f>IF(AND(H30&gt;0, I30&gt;0,J31&gt;0),(I30-H30)/I30,"PANEL NON REPRESENTATIF")</f>
        <v>PANEL NON REPRESENTATIF</v>
      </c>
      <c r="I32" s="56"/>
      <c r="J32" s="57"/>
      <c r="K32" s="55" t="str">
        <f>IF(AND(K30&gt;0, L30&gt;0,M31&gt;0),(L30-K30)/L30,"PANEL NON REPRESENTATIF")</f>
        <v>PANEL NON REPRESENTATIF</v>
      </c>
      <c r="L32" s="56"/>
      <c r="M32" s="57"/>
      <c r="N32" s="58"/>
      <c r="O32" s="8"/>
    </row>
    <row r="33" spans="1:24" s="59" customFormat="1" ht="15" customHeight="1" x14ac:dyDescent="0.25">
      <c r="A33" s="54" t="s">
        <v>23</v>
      </c>
      <c r="B33" s="60" t="str">
        <f>IF(ISNUMBER(B32),SIGN(B32)*MAX(0,ABS(B32)-$B$10)," ")</f>
        <v xml:space="preserve"> </v>
      </c>
      <c r="C33" s="61"/>
      <c r="D33" s="62"/>
      <c r="E33" s="60" t="str">
        <f>IF(ISNUMBER(E32),SIGN(E32)*MAX(0,ABS(E32)-$B$10)," ")</f>
        <v xml:space="preserve"> </v>
      </c>
      <c r="F33" s="61"/>
      <c r="G33" s="62"/>
      <c r="H33" s="60" t="str">
        <f>IF(ISNUMBER(H32),SIGN(H32)*MAX(0,ABS(H32)-$B$10)," ")</f>
        <v xml:space="preserve"> </v>
      </c>
      <c r="I33" s="61"/>
      <c r="J33" s="62"/>
      <c r="K33" s="60" t="str">
        <f>IF(ISNUMBER(K32),SIGN(K32)*MAX(0,ABS(K32)-$B$10)," ")</f>
        <v xml:space="preserve"> </v>
      </c>
      <c r="L33" s="61"/>
      <c r="M33" s="62"/>
      <c r="N33" s="58"/>
      <c r="O33" s="8"/>
      <c r="P33" s="45"/>
      <c r="Q33" s="45"/>
      <c r="R33" s="45"/>
      <c r="S33" s="45"/>
    </row>
    <row r="34" spans="1:24" s="59" customFormat="1" ht="15" customHeight="1" x14ac:dyDescent="0.25">
      <c r="A34" s="54" t="s">
        <v>9</v>
      </c>
      <c r="B34" s="63" t="str">
        <f>IF(D31=0, " ",D31/$N$44)</f>
        <v xml:space="preserve"> </v>
      </c>
      <c r="C34" s="64"/>
      <c r="D34" s="65"/>
      <c r="E34" s="63" t="str">
        <f>IF(G31=0, " ",G31/$N$44)</f>
        <v xml:space="preserve"> </v>
      </c>
      <c r="F34" s="64"/>
      <c r="G34" s="65"/>
      <c r="H34" s="63" t="str">
        <f>IF(J31=0, " ",J31/$N$44)</f>
        <v xml:space="preserve"> </v>
      </c>
      <c r="I34" s="64"/>
      <c r="J34" s="65"/>
      <c r="K34" s="63" t="str">
        <f>IF(M31=0, " ",M31/$N$44)</f>
        <v xml:space="preserve"> </v>
      </c>
      <c r="L34" s="64"/>
      <c r="M34" s="65"/>
      <c r="N34" s="58"/>
      <c r="O34" s="8"/>
      <c r="P34" s="45"/>
      <c r="Q34" s="45"/>
      <c r="R34" s="45"/>
      <c r="S34" s="45"/>
      <c r="T34" s="9"/>
      <c r="U34" s="9"/>
      <c r="V34" s="9"/>
      <c r="W34" s="9"/>
      <c r="X34" s="9"/>
    </row>
    <row r="35" spans="1:24" s="59" customFormat="1" ht="15" customHeight="1" x14ac:dyDescent="0.25">
      <c r="A35" s="66" t="s">
        <v>22</v>
      </c>
      <c r="B35" s="67" t="str">
        <f>IF(D31=0," ",B33*B34)</f>
        <v xml:space="preserve"> </v>
      </c>
      <c r="C35" s="68"/>
      <c r="D35" s="69"/>
      <c r="E35" s="67" t="str">
        <f>IF(G31=0," ",E33*E34)</f>
        <v xml:space="preserve"> </v>
      </c>
      <c r="F35" s="68"/>
      <c r="G35" s="69"/>
      <c r="H35" s="67" t="str">
        <f>IF(J31=0," ",H33*H34)</f>
        <v xml:space="preserve"> </v>
      </c>
      <c r="I35" s="68"/>
      <c r="J35" s="69"/>
      <c r="K35" s="67" t="str">
        <f>IF(M31=0," ",K33*K34)</f>
        <v xml:space="preserve"> </v>
      </c>
      <c r="L35" s="68"/>
      <c r="M35" s="69"/>
      <c r="N35" s="70">
        <f>SUM(B35:M35)</f>
        <v>0</v>
      </c>
      <c r="O35" s="8"/>
      <c r="P35" s="45"/>
      <c r="Q35" s="45"/>
      <c r="R35" s="45"/>
      <c r="S35" s="45"/>
      <c r="T35" s="9"/>
      <c r="U35" s="9"/>
      <c r="V35" s="9"/>
      <c r="W35" s="9"/>
      <c r="X35" s="9"/>
    </row>
    <row r="36" spans="1:24" s="8" customFormat="1" x14ac:dyDescent="0.25">
      <c r="A36" s="105" t="s">
        <v>87</v>
      </c>
      <c r="B36" s="106"/>
      <c r="C36" s="107"/>
      <c r="D36" s="108"/>
      <c r="E36" s="109"/>
      <c r="F36" s="107"/>
      <c r="G36" s="108"/>
      <c r="H36" s="106"/>
      <c r="I36" s="107"/>
      <c r="J36" s="108"/>
      <c r="K36" s="106"/>
      <c r="L36" s="107"/>
      <c r="M36" s="108"/>
      <c r="N36" s="110"/>
      <c r="P36" s="45"/>
      <c r="Q36" s="45"/>
      <c r="R36" s="45"/>
      <c r="S36" s="45"/>
      <c r="T36" s="9"/>
      <c r="U36" s="9"/>
      <c r="V36" s="9"/>
      <c r="W36" s="9"/>
      <c r="X36" s="9"/>
    </row>
    <row r="37" spans="1:24" s="45" customFormat="1" x14ac:dyDescent="0.25">
      <c r="A37" s="111" t="s">
        <v>84</v>
      </c>
      <c r="B37" s="112">
        <v>0</v>
      </c>
      <c r="C37" s="113">
        <v>0</v>
      </c>
      <c r="D37" s="114"/>
      <c r="E37" s="115">
        <v>0</v>
      </c>
      <c r="F37" s="113">
        <v>0</v>
      </c>
      <c r="G37" s="114"/>
      <c r="H37" s="112">
        <v>0</v>
      </c>
      <c r="I37" s="113">
        <v>0</v>
      </c>
      <c r="J37" s="114"/>
      <c r="K37" s="112">
        <v>0</v>
      </c>
      <c r="L37" s="113">
        <v>0</v>
      </c>
      <c r="M37" s="114"/>
      <c r="N37" s="116"/>
      <c r="O37" s="8"/>
      <c r="T37" s="9"/>
      <c r="U37" s="9"/>
      <c r="V37" s="9"/>
      <c r="W37" s="9"/>
      <c r="X37" s="9"/>
    </row>
    <row r="38" spans="1:24" s="53" customFormat="1" x14ac:dyDescent="0.25">
      <c r="A38" s="117" t="s">
        <v>8</v>
      </c>
      <c r="B38" s="118">
        <v>0</v>
      </c>
      <c r="C38" s="119">
        <v>0</v>
      </c>
      <c r="D38" s="49">
        <f>IF(AND(B38&gt;=3,C38&gt;=3),SUM(B38:C38),0)</f>
        <v>0</v>
      </c>
      <c r="E38" s="120">
        <v>0</v>
      </c>
      <c r="F38" s="119">
        <v>0</v>
      </c>
      <c r="G38" s="49">
        <f>IF(AND(E38&gt;=3,F38&gt;=3),SUM(E38:F38),0)</f>
        <v>0</v>
      </c>
      <c r="H38" s="118">
        <v>0</v>
      </c>
      <c r="I38" s="119">
        <v>0</v>
      </c>
      <c r="J38" s="49">
        <f>IF(AND(H38&gt;=3,I38&gt;=3),SUM(H38:I38),0)</f>
        <v>0</v>
      </c>
      <c r="K38" s="118">
        <v>0</v>
      </c>
      <c r="L38" s="119">
        <v>0</v>
      </c>
      <c r="M38" s="49">
        <f>IF(AND(K38&gt;=3,L38&gt;=3),SUM(K38:L38),0)</f>
        <v>0</v>
      </c>
      <c r="N38" s="51">
        <f>+D38+G38+J38+M38</f>
        <v>0</v>
      </c>
      <c r="O38" s="8"/>
      <c r="P38" s="45"/>
      <c r="Q38" s="45"/>
      <c r="R38" s="45"/>
      <c r="S38" s="45"/>
      <c r="T38" s="9"/>
      <c r="U38" s="9"/>
      <c r="V38" s="9"/>
      <c r="W38" s="9"/>
      <c r="X38" s="9"/>
    </row>
    <row r="39" spans="1:24" s="45" customFormat="1" x14ac:dyDescent="0.25">
      <c r="A39" s="54" t="s">
        <v>21</v>
      </c>
      <c r="B39" s="55" t="str">
        <f>IF(AND(B37&gt;0, C37&gt;0,D38&gt;0),(C37-B37)/C37,"PANEL NON REPRESENTATIF")</f>
        <v>PANEL NON REPRESENTATIF</v>
      </c>
      <c r="C39" s="56"/>
      <c r="D39" s="57"/>
      <c r="E39" s="55" t="str">
        <f>IF(AND(E37&gt;0, F37&gt;0,G38&gt;0),(F37-E37)/F37,"PANEL NON REPRESENTATIF")</f>
        <v>PANEL NON REPRESENTATIF</v>
      </c>
      <c r="F39" s="56"/>
      <c r="G39" s="57"/>
      <c r="H39" s="55" t="str">
        <f>IF(AND(H37&gt;0, I37&gt;0,J38&gt;0),(I37-H37)/I37,"PANEL NON REPRESENTATIF")</f>
        <v>PANEL NON REPRESENTATIF</v>
      </c>
      <c r="I39" s="56"/>
      <c r="J39" s="57"/>
      <c r="K39" s="55" t="str">
        <f>IF(AND(K37&gt;0, L37&gt;0,M38&gt;0),(L37-K37)/L37,"PANEL NON REPRESENTATIF")</f>
        <v>PANEL NON REPRESENTATIF</v>
      </c>
      <c r="L39" s="56"/>
      <c r="M39" s="57"/>
      <c r="N39" s="88"/>
      <c r="O39" s="8"/>
      <c r="T39" s="9"/>
      <c r="U39" s="9"/>
      <c r="V39" s="9"/>
      <c r="W39" s="9"/>
      <c r="X39" s="9"/>
    </row>
    <row r="40" spans="1:24" s="45" customFormat="1" x14ac:dyDescent="0.25">
      <c r="A40" s="54" t="s">
        <v>23</v>
      </c>
      <c r="B40" s="60" t="str">
        <f>IF(ISNUMBER(B39),SIGN(B39)*MAX(0,ABS(B39)-$B$10)," ")</f>
        <v xml:space="preserve"> </v>
      </c>
      <c r="C40" s="61"/>
      <c r="D40" s="62"/>
      <c r="E40" s="60" t="str">
        <f>IF(ISNUMBER(E39),SIGN(E39)*MAX(0,ABS(E39)-$B$10)," ")</f>
        <v xml:space="preserve"> </v>
      </c>
      <c r="F40" s="61"/>
      <c r="G40" s="62"/>
      <c r="H40" s="60" t="str">
        <f>IF(ISNUMBER(H39),SIGN(H39)*MAX(0,ABS(H39)-$B$10)," ")</f>
        <v xml:space="preserve"> </v>
      </c>
      <c r="I40" s="61"/>
      <c r="J40" s="62"/>
      <c r="K40" s="60" t="str">
        <f>IF(ISNUMBER(K39),SIGN(K39)*MAX(0,ABS(K39)-$B$10)," ")</f>
        <v xml:space="preserve"> </v>
      </c>
      <c r="L40" s="61"/>
      <c r="M40" s="62"/>
      <c r="N40" s="88"/>
      <c r="O40" s="8"/>
      <c r="T40" s="9"/>
      <c r="U40" s="9"/>
      <c r="V40" s="9"/>
      <c r="W40" s="9"/>
      <c r="X40" s="9"/>
    </row>
    <row r="41" spans="1:24" s="45" customFormat="1" x14ac:dyDescent="0.25">
      <c r="A41" s="54" t="s">
        <v>9</v>
      </c>
      <c r="B41" s="63" t="str">
        <f>IF(D38=0, " ",D38/$N$44)</f>
        <v xml:space="preserve"> </v>
      </c>
      <c r="C41" s="64"/>
      <c r="D41" s="65"/>
      <c r="E41" s="63" t="str">
        <f>IF(G38=0, " ",G38/$N$44)</f>
        <v xml:space="preserve"> </v>
      </c>
      <c r="F41" s="64"/>
      <c r="G41" s="65"/>
      <c r="H41" s="63" t="str">
        <f>IF(J38=0, " ",J38/$N$44)</f>
        <v xml:space="preserve"> </v>
      </c>
      <c r="I41" s="64"/>
      <c r="J41" s="65"/>
      <c r="K41" s="63" t="str">
        <f>IF(M38=0, " ",M38/$N$44)</f>
        <v xml:space="preserve"> </v>
      </c>
      <c r="L41" s="64"/>
      <c r="M41" s="65"/>
      <c r="N41" s="88"/>
      <c r="O41" s="8"/>
    </row>
    <row r="42" spans="1:24" s="45" customFormat="1" x14ac:dyDescent="0.25">
      <c r="A42" s="54" t="s">
        <v>22</v>
      </c>
      <c r="B42" s="121" t="str">
        <f>IF(D38=0," ",B40*B41)</f>
        <v xml:space="preserve"> </v>
      </c>
      <c r="C42" s="122"/>
      <c r="D42" s="123"/>
      <c r="E42" s="121" t="str">
        <f>IF(G38=0," ",E40*E41)</f>
        <v xml:space="preserve"> </v>
      </c>
      <c r="F42" s="122"/>
      <c r="G42" s="123"/>
      <c r="H42" s="121" t="str">
        <f>IF(J38=0," ",H40*H41)</f>
        <v xml:space="preserve"> </v>
      </c>
      <c r="I42" s="122"/>
      <c r="J42" s="123"/>
      <c r="K42" s="121" t="str">
        <f>IF(M38=0," ",K40*K41)</f>
        <v xml:space="preserve"> </v>
      </c>
      <c r="L42" s="122"/>
      <c r="M42" s="123"/>
      <c r="N42" s="124">
        <f>SUM(B42:M42)</f>
        <v>0</v>
      </c>
      <c r="O42" s="8"/>
    </row>
    <row r="43" spans="1:24" s="129" customFormat="1" x14ac:dyDescent="0.25">
      <c r="A43" s="125" t="s">
        <v>24</v>
      </c>
      <c r="B43" s="125">
        <f>B17+B24+B31+B38</f>
        <v>0</v>
      </c>
      <c r="C43" s="126">
        <f>C17+C24+C31+C38</f>
        <v>0</v>
      </c>
      <c r="D43" s="127">
        <f>B43+C43</f>
        <v>0</v>
      </c>
      <c r="E43" s="125">
        <f>E17+E24+E31+E38</f>
        <v>0</v>
      </c>
      <c r="F43" s="126">
        <f>F17+F24+F31+F38</f>
        <v>0</v>
      </c>
      <c r="G43" s="127">
        <f>E43+F43</f>
        <v>0</v>
      </c>
      <c r="H43" s="126">
        <f>H17+H24+H31+H38</f>
        <v>0</v>
      </c>
      <c r="I43" s="126">
        <f>I17+I24+I31+I38</f>
        <v>0</v>
      </c>
      <c r="J43" s="126">
        <f>H43+I43</f>
        <v>0</v>
      </c>
      <c r="K43" s="125">
        <f>K17+K24+K31+K38</f>
        <v>0</v>
      </c>
      <c r="L43" s="126">
        <f>L17+L24+L31+L38</f>
        <v>0</v>
      </c>
      <c r="M43" s="127">
        <f>K43+L43</f>
        <v>0</v>
      </c>
      <c r="N43" s="128">
        <f>+D43+G43+J43+M43</f>
        <v>0</v>
      </c>
      <c r="O43" s="8"/>
    </row>
    <row r="44" spans="1:24" x14ac:dyDescent="0.25">
      <c r="A44" s="130" t="s">
        <v>25</v>
      </c>
      <c r="B44" s="131">
        <f>D38+D31+D24+D17</f>
        <v>0</v>
      </c>
      <c r="C44" s="132"/>
      <c r="D44" s="133"/>
      <c r="E44" s="131">
        <f>+G38+G31+G24+G17</f>
        <v>0</v>
      </c>
      <c r="F44" s="132"/>
      <c r="G44" s="133"/>
      <c r="H44" s="132">
        <f>+J38+J31+J24+J17</f>
        <v>0</v>
      </c>
      <c r="I44" s="132"/>
      <c r="J44" s="132"/>
      <c r="K44" s="131">
        <f>+M38+M31+M24+M17</f>
        <v>0</v>
      </c>
      <c r="L44" s="132"/>
      <c r="M44" s="133"/>
      <c r="N44" s="128">
        <f>+B44+E44+H44+K44</f>
        <v>0</v>
      </c>
    </row>
    <row r="45" spans="1:24" x14ac:dyDescent="0.25">
      <c r="A45" s="130" t="s">
        <v>33</v>
      </c>
      <c r="B45" s="130"/>
      <c r="C45" s="134"/>
      <c r="D45" s="135"/>
      <c r="E45" s="130"/>
      <c r="F45" s="134"/>
      <c r="G45" s="135"/>
      <c r="H45" s="134"/>
      <c r="I45" s="134"/>
      <c r="J45" s="134"/>
      <c r="K45" s="130"/>
      <c r="L45" s="134"/>
      <c r="M45" s="135"/>
      <c r="N45" s="136">
        <f>N21+N28+N35+N42</f>
        <v>0</v>
      </c>
    </row>
    <row r="47" spans="1:24" ht="14.4" thickBot="1" x14ac:dyDescent="0.3"/>
    <row r="48" spans="1:24" ht="17.399999999999999" x14ac:dyDescent="0.3">
      <c r="A48" s="137" t="s">
        <v>26</v>
      </c>
      <c r="B48" s="138"/>
      <c r="C48" s="138"/>
      <c r="D48" s="139" t="str">
        <f>IF(N44&gt;=40%*N43,"Oui","Non")</f>
        <v>Oui</v>
      </c>
      <c r="E48" s="140" t="str">
        <f>IF(D48="Oui", "Vos effectifs valides représentent plus de 40% des effectifs totaux", "Vos effectifs valides sont inférieurs à 40% des effectifs totaux ")</f>
        <v>Vos effectifs valides représentent plus de 40% des effectifs totaux</v>
      </c>
      <c r="F48" s="140"/>
      <c r="G48" s="140"/>
      <c r="H48" s="140"/>
      <c r="I48" s="140"/>
      <c r="J48" s="140"/>
      <c r="K48" s="140"/>
      <c r="L48" s="140"/>
      <c r="M48" s="140"/>
      <c r="N48" s="141"/>
    </row>
    <row r="49" spans="1:20" ht="17.399999999999999" x14ac:dyDescent="0.3">
      <c r="A49" s="142" t="s">
        <v>27</v>
      </c>
      <c r="B49" s="143"/>
      <c r="C49" s="143"/>
      <c r="D49" s="144">
        <f>IF(D48="Oui",ABS(ROUND(100*N45,1)),IF(D48="Non","Incalculable"))</f>
        <v>0</v>
      </c>
      <c r="E49" s="145" t="str">
        <f>IF(D48="Oui",IF(N45&gt;0,"Un écart est constaté en faveur des hommes","Un écart est constaté en faveur des femmes"),"non déterminé")</f>
        <v>Un écart est constaté en faveur des femmes</v>
      </c>
      <c r="F49" s="145"/>
      <c r="G49" s="145"/>
      <c r="H49" s="145"/>
      <c r="I49" s="145"/>
      <c r="J49" s="145"/>
      <c r="K49" s="145"/>
      <c r="L49" s="145"/>
      <c r="M49" s="145"/>
      <c r="N49" s="146"/>
    </row>
    <row r="50" spans="1:20" ht="18" thickBot="1" x14ac:dyDescent="0.35">
      <c r="A50" s="147" t="s">
        <v>28</v>
      </c>
      <c r="B50" s="148"/>
      <c r="C50" s="148"/>
      <c r="D50" s="149">
        <f>VLOOKUP(D49, Indic_Ecart_de_rem[],2)</f>
        <v>40</v>
      </c>
      <c r="E50" s="150"/>
      <c r="F50" s="150"/>
      <c r="G50" s="150"/>
      <c r="H50" s="150"/>
      <c r="I50" s="150"/>
      <c r="J50" s="150"/>
      <c r="K50" s="150"/>
      <c r="L50" s="150"/>
      <c r="M50" s="150"/>
      <c r="N50" s="151"/>
    </row>
    <row r="52" spans="1:20" x14ac:dyDescent="0.25">
      <c r="D52" s="152"/>
      <c r="E52" s="153"/>
      <c r="F52" s="153"/>
      <c r="G52" s="153"/>
      <c r="H52" s="153"/>
      <c r="I52" s="153"/>
      <c r="J52" s="152"/>
      <c r="K52" s="153"/>
      <c r="L52" s="153"/>
      <c r="M52" s="153"/>
      <c r="N52" s="154"/>
      <c r="O52" s="155"/>
      <c r="P52" s="153"/>
      <c r="Q52" s="153"/>
      <c r="R52" s="153"/>
      <c r="S52" s="153"/>
      <c r="T52" s="153"/>
    </row>
    <row r="53" spans="1:20" x14ac:dyDescent="0.25">
      <c r="D53" s="152"/>
      <c r="E53" s="153"/>
      <c r="F53" s="153"/>
      <c r="G53" s="153"/>
      <c r="H53" s="153"/>
      <c r="I53" s="153"/>
      <c r="J53" s="152"/>
      <c r="K53" s="153"/>
      <c r="L53" s="153"/>
      <c r="M53" s="153"/>
      <c r="N53" s="154"/>
      <c r="O53" s="155"/>
      <c r="P53" s="153"/>
      <c r="Q53" s="153"/>
      <c r="R53" s="153"/>
      <c r="S53" s="153"/>
      <c r="T53" s="153"/>
    </row>
    <row r="54" spans="1:20" x14ac:dyDescent="0.25">
      <c r="D54" s="152"/>
      <c r="E54" s="153"/>
      <c r="F54" s="153"/>
      <c r="G54" s="153"/>
      <c r="H54" s="153"/>
      <c r="I54" s="153"/>
      <c r="J54" s="153"/>
      <c r="K54" s="153"/>
      <c r="L54" s="153"/>
      <c r="M54" s="153"/>
      <c r="N54" s="154"/>
      <c r="O54" s="155"/>
      <c r="P54" s="153"/>
      <c r="Q54" s="153"/>
      <c r="R54" s="153"/>
      <c r="S54" s="153"/>
      <c r="T54" s="153"/>
    </row>
  </sheetData>
  <mergeCells count="80">
    <mergeCell ref="A3:N3"/>
    <mergeCell ref="B44:D44"/>
    <mergeCell ref="E44:G44"/>
    <mergeCell ref="H44:J44"/>
    <mergeCell ref="K44:M44"/>
    <mergeCell ref="A5:N5"/>
    <mergeCell ref="A6:M6"/>
    <mergeCell ref="B39:D39"/>
    <mergeCell ref="B40:D40"/>
    <mergeCell ref="B41:D41"/>
    <mergeCell ref="B42:D42"/>
    <mergeCell ref="E40:G40"/>
    <mergeCell ref="H40:J40"/>
    <mergeCell ref="K40:M40"/>
    <mergeCell ref="E39:G39"/>
    <mergeCell ref="H39:J39"/>
    <mergeCell ref="K39:M39"/>
    <mergeCell ref="E42:G42"/>
    <mergeCell ref="H42:J42"/>
    <mergeCell ref="K42:M42"/>
    <mergeCell ref="E41:G41"/>
    <mergeCell ref="H41:J41"/>
    <mergeCell ref="K41:M41"/>
    <mergeCell ref="H28:J28"/>
    <mergeCell ref="E35:G35"/>
    <mergeCell ref="H35:J35"/>
    <mergeCell ref="K35:M35"/>
    <mergeCell ref="K25:M25"/>
    <mergeCell ref="K26:M26"/>
    <mergeCell ref="K27:M27"/>
    <mergeCell ref="K28:M28"/>
    <mergeCell ref="K33:M33"/>
    <mergeCell ref="K34:M34"/>
    <mergeCell ref="E28:G28"/>
    <mergeCell ref="B35:D35"/>
    <mergeCell ref="B20:D20"/>
    <mergeCell ref="E20:G20"/>
    <mergeCell ref="H20:J20"/>
    <mergeCell ref="K20:M20"/>
    <mergeCell ref="E27:G27"/>
    <mergeCell ref="H27:J27"/>
    <mergeCell ref="H26:J26"/>
    <mergeCell ref="E33:G33"/>
    <mergeCell ref="H33:J33"/>
    <mergeCell ref="E34:G34"/>
    <mergeCell ref="H34:J34"/>
    <mergeCell ref="B32:D32"/>
    <mergeCell ref="E32:G32"/>
    <mergeCell ref="H32:J32"/>
    <mergeCell ref="K32:M32"/>
    <mergeCell ref="B18:D18"/>
    <mergeCell ref="E18:G18"/>
    <mergeCell ref="H18:J18"/>
    <mergeCell ref="K18:M18"/>
    <mergeCell ref="E25:G25"/>
    <mergeCell ref="H25:J25"/>
    <mergeCell ref="B19:D19"/>
    <mergeCell ref="E19:G19"/>
    <mergeCell ref="H19:J19"/>
    <mergeCell ref="K19:M19"/>
    <mergeCell ref="B21:D21"/>
    <mergeCell ref="E21:G21"/>
    <mergeCell ref="H21:J21"/>
    <mergeCell ref="K21:M21"/>
    <mergeCell ref="A1:N1"/>
    <mergeCell ref="E48:N48"/>
    <mergeCell ref="E49:N49"/>
    <mergeCell ref="E50:N50"/>
    <mergeCell ref="B25:D25"/>
    <mergeCell ref="B26:D26"/>
    <mergeCell ref="B27:D27"/>
    <mergeCell ref="E26:G26"/>
    <mergeCell ref="B28:D28"/>
    <mergeCell ref="B13:D13"/>
    <mergeCell ref="E13:G13"/>
    <mergeCell ref="H13:J13"/>
    <mergeCell ref="K13:M13"/>
    <mergeCell ref="N13:N14"/>
    <mergeCell ref="B33:D33"/>
    <mergeCell ref="B34:D34"/>
  </mergeCells>
  <pageMargins left="0.70866141732283472" right="0.70866141732283472" top="0.74803149606299213" bottom="0.74803149606299213" header="0.31496062992125984" footer="0.31496062992125984"/>
  <pageSetup paperSize="9" scale="54" orientation="landscape" r:id="rId1"/>
  <headerFooter>
    <oddHeader>&amp;CIndicateur : Ecart de rémunération F/H - Entreprise de + 250 salariés</oddHeader>
    <oddFooter>&amp;L&amp;8&amp;Z&amp;F/&amp;A&amp;R&amp;8&amp;D</oddFooter>
  </headerFooter>
  <ignoredErrors>
    <ignoredError sqref="D43:M43"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5607D-B844-4579-83B5-237956B873A6}">
  <dimension ref="A1:N47"/>
  <sheetViews>
    <sheetView topLeftCell="A31" zoomScaleNormal="100" workbookViewId="0">
      <selection activeCell="B50" sqref="B50"/>
    </sheetView>
  </sheetViews>
  <sheetFormatPr baseColWidth="10" defaultRowHeight="13.8" x14ac:dyDescent="0.25"/>
  <cols>
    <col min="1" max="1" width="44.109375" style="9" customWidth="1"/>
    <col min="2" max="2" width="13.33203125" style="9" bestFit="1" customWidth="1"/>
    <col min="3" max="3" width="11.5546875" style="9"/>
    <col min="4" max="4" width="12.5546875" style="9" bestFit="1" customWidth="1"/>
    <col min="5" max="5" width="14.88671875" style="9" customWidth="1"/>
    <col min="6" max="16384" width="11.5546875" style="9"/>
  </cols>
  <sheetData>
    <row r="1" spans="1:14" ht="22.8" x14ac:dyDescent="0.4">
      <c r="A1" s="1" t="s">
        <v>64</v>
      </c>
      <c r="B1" s="156"/>
      <c r="C1" s="156"/>
      <c r="D1" s="2"/>
      <c r="E1" s="156"/>
      <c r="F1" s="156"/>
      <c r="G1" s="156"/>
      <c r="H1" s="156"/>
      <c r="I1" s="156"/>
    </row>
    <row r="3" spans="1:14" ht="63" customHeight="1" x14ac:dyDescent="0.25">
      <c r="A3" s="157" t="s">
        <v>89</v>
      </c>
      <c r="B3" s="157"/>
      <c r="C3" s="157"/>
      <c r="D3" s="157"/>
      <c r="E3" s="157"/>
      <c r="F3" s="157"/>
      <c r="G3" s="157"/>
      <c r="H3" s="157"/>
      <c r="I3" s="157"/>
      <c r="J3" s="11"/>
      <c r="K3" s="11"/>
      <c r="L3" s="11"/>
      <c r="M3" s="11"/>
      <c r="N3" s="11"/>
    </row>
    <row r="4" spans="1:14" ht="41.25" customHeight="1" x14ac:dyDescent="0.4">
      <c r="A4" s="157" t="s">
        <v>35</v>
      </c>
      <c r="B4" s="157"/>
      <c r="C4" s="157"/>
      <c r="D4" s="157"/>
      <c r="E4" s="157"/>
      <c r="F4" s="157"/>
      <c r="G4" s="157"/>
      <c r="H4" s="157"/>
      <c r="I4" s="157"/>
      <c r="J4" s="158"/>
      <c r="K4" s="158"/>
      <c r="L4" s="158"/>
      <c r="M4" s="158"/>
      <c r="N4" s="13"/>
    </row>
    <row r="5" spans="1:14" s="15" customFormat="1" x14ac:dyDescent="0.25"/>
    <row r="7" spans="1:14" s="16" customFormat="1" x14ac:dyDescent="0.25">
      <c r="B7" s="159" t="s">
        <v>2</v>
      </c>
      <c r="C7" s="160" t="s">
        <v>1</v>
      </c>
      <c r="D7" s="161" t="s">
        <v>7</v>
      </c>
      <c r="E7" s="9"/>
      <c r="F7" s="9"/>
      <c r="G7" s="9"/>
    </row>
    <row r="8" spans="1:14" x14ac:dyDescent="0.25">
      <c r="A8" s="162" t="s">
        <v>3</v>
      </c>
      <c r="B8" s="163"/>
      <c r="C8" s="164"/>
      <c r="D8" s="165"/>
    </row>
    <row r="9" spans="1:14" x14ac:dyDescent="0.25">
      <c r="A9" s="166" t="s">
        <v>15</v>
      </c>
      <c r="B9" s="163">
        <v>0</v>
      </c>
      <c r="C9" s="164">
        <v>0</v>
      </c>
      <c r="D9" s="167">
        <f>SUM(B9:C9)</f>
        <v>0</v>
      </c>
    </row>
    <row r="10" spans="1:14" x14ac:dyDescent="0.25">
      <c r="A10" s="166" t="s">
        <v>16</v>
      </c>
      <c r="B10" s="168" t="str">
        <f>IF(N(B9)&lt;&gt;0,B9/B11,"0 ")</f>
        <v xml:space="preserve">0 </v>
      </c>
      <c r="C10" s="169" t="str">
        <f>IF(N(C9)&lt;&gt;0,C9/C11,"0")</f>
        <v>0</v>
      </c>
      <c r="D10" s="170" t="e">
        <f>D9/D11</f>
        <v>#DIV/0!</v>
      </c>
    </row>
    <row r="11" spans="1:14" x14ac:dyDescent="0.25">
      <c r="A11" s="166" t="s">
        <v>8</v>
      </c>
      <c r="B11" s="171">
        <f>+'Ecart rem'!B17+'Ecart rem'!E17+'Ecart rem'!H17+'Ecart rem'!K17</f>
        <v>0</v>
      </c>
      <c r="C11" s="172">
        <f>+'Ecart rem'!C17+'Ecart rem'!F17+'Ecart rem'!I17+'Ecart rem'!L17</f>
        <v>0</v>
      </c>
      <c r="D11" s="49">
        <f>IF(AND(B11&gt;=10,C11&gt;=10),SUM(B11:C11),0)</f>
        <v>0</v>
      </c>
    </row>
    <row r="12" spans="1:14" s="153" customFormat="1" x14ac:dyDescent="0.25">
      <c r="A12" s="173" t="s">
        <v>40</v>
      </c>
      <c r="B12" s="60" t="str">
        <f>IF(D11&gt;0,C10-B10,"PANEL NON REPRESENTATIF ")</f>
        <v xml:space="preserve">PANEL NON REPRESENTATIF </v>
      </c>
      <c r="C12" s="61"/>
      <c r="D12" s="62"/>
      <c r="E12" s="9"/>
      <c r="F12" s="174"/>
      <c r="G12" s="9"/>
      <c r="H12" s="9"/>
      <c r="J12" s="9"/>
      <c r="K12" s="9"/>
      <c r="L12" s="9"/>
      <c r="M12" s="9"/>
    </row>
    <row r="13" spans="1:14" s="153" customFormat="1" x14ac:dyDescent="0.25">
      <c r="A13" s="173" t="s">
        <v>9</v>
      </c>
      <c r="B13" s="175" t="str">
        <f>IF(D11=0," ", D11/$D$39)</f>
        <v xml:space="preserve"> </v>
      </c>
      <c r="C13" s="176"/>
      <c r="D13" s="177"/>
      <c r="E13" s="9"/>
      <c r="G13" s="9"/>
      <c r="J13" s="9"/>
      <c r="K13" s="9"/>
      <c r="L13" s="9"/>
      <c r="M13" s="9"/>
    </row>
    <row r="14" spans="1:14" s="153" customFormat="1" x14ac:dyDescent="0.25">
      <c r="A14" s="178" t="s">
        <v>22</v>
      </c>
      <c r="B14" s="67" t="str">
        <f>IF(D11&gt;0,B12*B13,"0 ")</f>
        <v xml:space="preserve">0 </v>
      </c>
      <c r="C14" s="68"/>
      <c r="D14" s="69"/>
      <c r="E14" s="9"/>
      <c r="J14" s="9"/>
      <c r="K14" s="9"/>
      <c r="L14" s="9"/>
      <c r="M14" s="9"/>
    </row>
    <row r="15" spans="1:14" s="15" customFormat="1" x14ac:dyDescent="0.25">
      <c r="A15" s="179" t="s">
        <v>85</v>
      </c>
      <c r="B15" s="180"/>
      <c r="C15" s="181"/>
      <c r="D15" s="182"/>
      <c r="E15" s="9"/>
      <c r="J15" s="9"/>
      <c r="K15" s="9"/>
      <c r="L15" s="9"/>
      <c r="M15" s="9"/>
    </row>
    <row r="16" spans="1:14" x14ac:dyDescent="0.25">
      <c r="A16" s="183" t="s">
        <v>15</v>
      </c>
      <c r="B16" s="184">
        <v>0</v>
      </c>
      <c r="C16" s="185">
        <v>0</v>
      </c>
      <c r="D16" s="167">
        <f>SUM(B16:C16)</f>
        <v>0</v>
      </c>
    </row>
    <row r="17" spans="1:7" x14ac:dyDescent="0.25">
      <c r="A17" s="183" t="s">
        <v>16</v>
      </c>
      <c r="B17" s="168" t="str">
        <f>IF(N(B16)&lt;&gt;0,B16/B18,"0 ")</f>
        <v xml:space="preserve">0 </v>
      </c>
      <c r="C17" s="169" t="str">
        <f>IF(N(C16)&lt;&gt;0,C16/C18,"0")</f>
        <v>0</v>
      </c>
      <c r="D17" s="170" t="e">
        <f>D16/D18</f>
        <v>#DIV/0!</v>
      </c>
    </row>
    <row r="18" spans="1:7" x14ac:dyDescent="0.25">
      <c r="A18" s="183" t="s">
        <v>8</v>
      </c>
      <c r="B18" s="171">
        <f>+'Ecart rem'!B24+'Ecart rem'!E24+'Ecart rem'!H24+'Ecart rem'!K24</f>
        <v>0</v>
      </c>
      <c r="C18" s="172">
        <f>+'Ecart rem'!C24+'Ecart rem'!F24+'Ecart rem'!I24+'Ecart rem'!L24</f>
        <v>0</v>
      </c>
      <c r="D18" s="49">
        <f>IF(AND(B18&gt;=10,C18&gt;=10),SUM(B18:C18),0)</f>
        <v>0</v>
      </c>
    </row>
    <row r="19" spans="1:7" s="153" customFormat="1" x14ac:dyDescent="0.25">
      <c r="A19" s="173" t="s">
        <v>40</v>
      </c>
      <c r="B19" s="60" t="str">
        <f>IF(D18&gt;0,C17-B17,"PANEL NON REPRESENTATIF ")</f>
        <v xml:space="preserve">PANEL NON REPRESENTATIF </v>
      </c>
      <c r="C19" s="61"/>
      <c r="D19" s="62"/>
      <c r="F19" s="9"/>
      <c r="G19" s="9"/>
    </row>
    <row r="20" spans="1:7" s="153" customFormat="1" x14ac:dyDescent="0.25">
      <c r="A20" s="173" t="s">
        <v>9</v>
      </c>
      <c r="B20" s="175" t="str">
        <f>IF(D18=0," ", D18/$D$39)</f>
        <v xml:space="preserve"> </v>
      </c>
      <c r="C20" s="176"/>
      <c r="D20" s="177"/>
    </row>
    <row r="21" spans="1:7" s="153" customFormat="1" x14ac:dyDescent="0.25">
      <c r="A21" s="178" t="s">
        <v>22</v>
      </c>
      <c r="B21" s="67" t="str">
        <f>IF(D18&gt;0,B19*B20,"0 ")</f>
        <v xml:space="preserve">0 </v>
      </c>
      <c r="C21" s="68"/>
      <c r="D21" s="69"/>
    </row>
    <row r="22" spans="1:7" s="15" customFormat="1" x14ac:dyDescent="0.25">
      <c r="A22" s="186" t="s">
        <v>86</v>
      </c>
      <c r="B22" s="187"/>
      <c r="C22" s="188"/>
      <c r="D22" s="189"/>
      <c r="G22" s="153"/>
    </row>
    <row r="23" spans="1:7" x14ac:dyDescent="0.25">
      <c r="A23" s="190" t="s">
        <v>15</v>
      </c>
      <c r="B23" s="191">
        <v>0</v>
      </c>
      <c r="C23" s="192">
        <v>0</v>
      </c>
      <c r="D23" s="167">
        <f>SUM(B23:C23)</f>
        <v>0</v>
      </c>
    </row>
    <row r="24" spans="1:7" x14ac:dyDescent="0.25">
      <c r="A24" s="190" t="s">
        <v>16</v>
      </c>
      <c r="B24" s="168" t="str">
        <f>IF(N(B23)&lt;&gt;0,B23/B25,"0 ")</f>
        <v xml:space="preserve">0 </v>
      </c>
      <c r="C24" s="169" t="str">
        <f>IF(N(C23)&lt;&gt;0,C23/C25,"0")</f>
        <v>0</v>
      </c>
      <c r="D24" s="170" t="e">
        <f>D23/D25</f>
        <v>#DIV/0!</v>
      </c>
    </row>
    <row r="25" spans="1:7" x14ac:dyDescent="0.25">
      <c r="A25" s="190" t="s">
        <v>8</v>
      </c>
      <c r="B25" s="171">
        <f>+'Ecart rem'!B31+'Ecart rem'!E31+'Ecart rem'!H31+'Ecart rem'!K31</f>
        <v>0</v>
      </c>
      <c r="C25" s="172">
        <f>+'Ecart rem'!C31+'Ecart rem'!F31+'Ecart rem'!I31+'Ecart rem'!L31</f>
        <v>0</v>
      </c>
      <c r="D25" s="49">
        <f>IF(AND(B25&gt;=10,C25&gt;=10),SUM(B25:C25),0)</f>
        <v>0</v>
      </c>
    </row>
    <row r="26" spans="1:7" s="153" customFormat="1" x14ac:dyDescent="0.25">
      <c r="A26" s="173" t="s">
        <v>40</v>
      </c>
      <c r="B26" s="60" t="str">
        <f>IF(D25&gt;0,C24-B24,"PANEL NON REPRESENTATIF ")</f>
        <v xml:space="preserve">PANEL NON REPRESENTATIF </v>
      </c>
      <c r="C26" s="61"/>
      <c r="D26" s="62"/>
    </row>
    <row r="27" spans="1:7" s="153" customFormat="1" x14ac:dyDescent="0.25">
      <c r="A27" s="173" t="s">
        <v>9</v>
      </c>
      <c r="B27" s="175" t="str">
        <f>IF(D25=0," ", D25/$D$39)</f>
        <v xml:space="preserve"> </v>
      </c>
      <c r="C27" s="176"/>
      <c r="D27" s="177"/>
    </row>
    <row r="28" spans="1:7" s="153" customFormat="1" x14ac:dyDescent="0.25">
      <c r="A28" s="178" t="s">
        <v>22</v>
      </c>
      <c r="B28" s="67" t="str">
        <f>IF(D25&gt;0,B26*B27,"0 ")</f>
        <v xml:space="preserve">0 </v>
      </c>
      <c r="C28" s="68"/>
      <c r="D28" s="69"/>
    </row>
    <row r="29" spans="1:7" s="15" customFormat="1" x14ac:dyDescent="0.25">
      <c r="A29" s="193" t="s">
        <v>87</v>
      </c>
      <c r="B29" s="194"/>
      <c r="C29" s="195"/>
      <c r="D29" s="196"/>
    </row>
    <row r="30" spans="1:7" x14ac:dyDescent="0.25">
      <c r="A30" s="197" t="s">
        <v>15</v>
      </c>
      <c r="B30" s="198">
        <v>0</v>
      </c>
      <c r="C30" s="199">
        <v>0</v>
      </c>
      <c r="D30" s="167">
        <f>SUM(B30:C30)</f>
        <v>0</v>
      </c>
    </row>
    <row r="31" spans="1:7" x14ac:dyDescent="0.25">
      <c r="A31" s="197" t="s">
        <v>16</v>
      </c>
      <c r="B31" s="168" t="str">
        <f>IF(N(B30)&lt;&gt;0,B30/B32,"0 ")</f>
        <v xml:space="preserve">0 </v>
      </c>
      <c r="C31" s="169" t="str">
        <f>IF(N(C30)&lt;&gt;0,C30/C32,"0")</f>
        <v>0</v>
      </c>
      <c r="D31" s="170" t="e">
        <f>D30/D32</f>
        <v>#DIV/0!</v>
      </c>
    </row>
    <row r="32" spans="1:7" x14ac:dyDescent="0.25">
      <c r="A32" s="197" t="s">
        <v>8</v>
      </c>
      <c r="B32" s="171">
        <f>+'Ecart rem'!B38+'Ecart rem'!E38+'Ecart rem'!H38+'Ecart rem'!K38</f>
        <v>0</v>
      </c>
      <c r="C32" s="172">
        <f>+'Ecart rem'!C38+'Ecart rem'!F38+'Ecart rem'!I38+'Ecart rem'!L38</f>
        <v>0</v>
      </c>
      <c r="D32" s="49">
        <f>IF(AND(B32&gt;=10,C32&gt;=10),SUM(B32:C32),0)</f>
        <v>0</v>
      </c>
    </row>
    <row r="33" spans="1:8" s="153" customFormat="1" x14ac:dyDescent="0.25">
      <c r="A33" s="173" t="s">
        <v>40</v>
      </c>
      <c r="B33" s="60" t="str">
        <f>IF(D32&gt;0,C31-B31,"PANEL NON REPRESENTATIF ")</f>
        <v xml:space="preserve">PANEL NON REPRESENTATIF </v>
      </c>
      <c r="C33" s="61"/>
      <c r="D33" s="62"/>
    </row>
    <row r="34" spans="1:8" s="153" customFormat="1" x14ac:dyDescent="0.25">
      <c r="A34" s="173" t="s">
        <v>9</v>
      </c>
      <c r="B34" s="175" t="str">
        <f>IF(D32=0," ", D32/$D$39)</f>
        <v xml:space="preserve"> </v>
      </c>
      <c r="C34" s="176"/>
      <c r="D34" s="177"/>
    </row>
    <row r="35" spans="1:8" s="153" customFormat="1" x14ac:dyDescent="0.25">
      <c r="A35" s="173" t="s">
        <v>22</v>
      </c>
      <c r="B35" s="121" t="str">
        <f>IF(D32&gt;0,B33*B34,"0 ")</f>
        <v xml:space="preserve">0 </v>
      </c>
      <c r="C35" s="122"/>
      <c r="D35" s="123"/>
    </row>
    <row r="36" spans="1:8" s="15" customFormat="1" x14ac:dyDescent="0.25">
      <c r="A36" s="200" t="s">
        <v>17</v>
      </c>
      <c r="B36" s="201">
        <f>+B30+B23+B16+B9</f>
        <v>0</v>
      </c>
      <c r="C36" s="201">
        <f>+C30+C23+C16+C9</f>
        <v>0</v>
      </c>
      <c r="D36" s="202">
        <f>SUM(B36:C36)</f>
        <v>0</v>
      </c>
    </row>
    <row r="37" spans="1:8" s="15" customFormat="1" x14ac:dyDescent="0.25">
      <c r="A37" s="200" t="s">
        <v>42</v>
      </c>
      <c r="B37" s="203" t="str">
        <f>IF(N(B36)&lt;&gt;0,((B10*B11)+(B17*B18)+(B24*B25)+(B31*B32))/B38,"0")</f>
        <v>0</v>
      </c>
      <c r="C37" s="203" t="str">
        <f>IF(N(C36)&lt;&gt;0,((C10*C11)+(C17*C18)+(C24*C25)+(C31*C32))/C38,"0")</f>
        <v>0</v>
      </c>
      <c r="D37" s="204" t="str">
        <f>IF(N(D36)&lt;&gt;0,((D10*D11)+(D17*D18)+(D24*D25)+(D31*D32))/D38,"0")</f>
        <v>0</v>
      </c>
    </row>
    <row r="38" spans="1:8" s="15" customFormat="1" x14ac:dyDescent="0.25">
      <c r="A38" s="200" t="s">
        <v>24</v>
      </c>
      <c r="B38" s="205">
        <f>B32+B25+B18+B11</f>
        <v>0</v>
      </c>
      <c r="C38" s="205">
        <f>+C32+C25+C18+C11</f>
        <v>0</v>
      </c>
      <c r="D38" s="206">
        <f>SUM(B38:C38)</f>
        <v>0</v>
      </c>
    </row>
    <row r="39" spans="1:8" x14ac:dyDescent="0.25">
      <c r="A39" s="200" t="s">
        <v>41</v>
      </c>
      <c r="B39" s="207"/>
      <c r="C39" s="207"/>
      <c r="D39" s="206">
        <f>+D32+D25+D18+D11</f>
        <v>0</v>
      </c>
    </row>
    <row r="40" spans="1:8" x14ac:dyDescent="0.25">
      <c r="A40" s="200" t="s">
        <v>45</v>
      </c>
      <c r="B40" s="207"/>
      <c r="C40" s="207"/>
      <c r="D40" s="208">
        <f>+B35+B28+B21+B14</f>
        <v>0</v>
      </c>
    </row>
    <row r="42" spans="1:8" x14ac:dyDescent="0.25">
      <c r="B42" s="209"/>
    </row>
    <row r="43" spans="1:8" ht="14.4" thickBot="1" x14ac:dyDescent="0.3">
      <c r="B43" s="209"/>
      <c r="C43" s="210"/>
    </row>
    <row r="44" spans="1:8" ht="28.5" customHeight="1" x14ac:dyDescent="0.25">
      <c r="A44" s="211" t="s">
        <v>26</v>
      </c>
      <c r="B44" s="212"/>
      <c r="C44" s="213"/>
      <c r="D44" s="214" t="str">
        <f>IF(AND(D39&gt;=40%*D38,D37&gt;0,D36&gt;0),"Oui","Non")</f>
        <v>Non</v>
      </c>
      <c r="E44" s="215" t="str">
        <f>IF(D44="Oui","Il y a eu des augmentations et les effectifs valides représentent plus de 40% des effectifs",IF((AND(D36&gt;0,D37&gt;0)),"les effectifs valides représentent moins de 40% des effectifs","Il n'y a pas eu d'augmentations"))</f>
        <v>Il n'y a pas eu d'augmentations</v>
      </c>
      <c r="F44" s="215"/>
      <c r="G44" s="215"/>
      <c r="H44" s="216"/>
    </row>
    <row r="45" spans="1:8" ht="17.399999999999999" x14ac:dyDescent="0.25">
      <c r="A45" s="217" t="s">
        <v>43</v>
      </c>
      <c r="B45" s="218"/>
      <c r="D45" s="219" t="str">
        <f>IF(D44="Oui",ABS(ROUND(100*D40,1)),"Incalculable")</f>
        <v>Incalculable</v>
      </c>
      <c r="E45" s="220" t="str">
        <f>IF(AND(D40&gt;=0%,D44="Oui"),"Un écart est constaté en faveur des hommes",IF(AND(D40&lt;=0%,D44="Oui"),"Un écart est constaté en faveur des femmes",""))</f>
        <v/>
      </c>
      <c r="F45" s="218"/>
      <c r="H45" s="221"/>
    </row>
    <row r="46" spans="1:8" ht="17.399999999999999" x14ac:dyDescent="0.25">
      <c r="A46" s="222" t="s">
        <v>44</v>
      </c>
      <c r="B46" s="218"/>
      <c r="D46" s="219" t="str">
        <f>IF(D44="Non", "Incalculable ",VLOOKUP(D45,Indic_aug[],2))</f>
        <v xml:space="preserve">Incalculable </v>
      </c>
      <c r="E46" s="220"/>
      <c r="F46" s="218"/>
      <c r="H46" s="221"/>
    </row>
    <row r="47" spans="1:8" ht="33" customHeight="1" thickBot="1" x14ac:dyDescent="0.3">
      <c r="A47" s="223" t="s">
        <v>55</v>
      </c>
      <c r="B47" s="224"/>
      <c r="C47" s="225"/>
      <c r="D47" s="226" t="str">
        <f>IF(D46="Incalculable", "Incalculable",IF('Ecart rem'!D48="Oui",IF(AND('Ecart rem'!D50&lt;40,SIGN(D40)=-SIGN('Ecart rem'!N45)),20,VLOOKUP(D45,Indic_aug[],2)),VLOOKUP(D45,Indic_aug[],2)))</f>
        <v>Incalculable</v>
      </c>
      <c r="E47" s="227" t="str">
        <f>IF(D47&gt;D46, "L'écart d'augmentations réduit l'écart de rémunération. Tous les points sont accordés.", " ")</f>
        <v xml:space="preserve"> </v>
      </c>
      <c r="F47" s="227"/>
      <c r="G47" s="227"/>
      <c r="H47" s="228"/>
    </row>
  </sheetData>
  <mergeCells count="17">
    <mergeCell ref="A3:I3"/>
    <mergeCell ref="A4:I4"/>
    <mergeCell ref="E44:H44"/>
    <mergeCell ref="E47:H47"/>
    <mergeCell ref="B35:D35"/>
    <mergeCell ref="B12:D12"/>
    <mergeCell ref="B26:D26"/>
    <mergeCell ref="B33:D33"/>
    <mergeCell ref="B13:D13"/>
    <mergeCell ref="B27:D27"/>
    <mergeCell ref="B34:D34"/>
    <mergeCell ref="B14:D14"/>
    <mergeCell ref="B28:D28"/>
    <mergeCell ref="B19:D19"/>
    <mergeCell ref="B20:D20"/>
    <mergeCell ref="B21:D21"/>
    <mergeCell ref="A47:B47"/>
  </mergeCells>
  <pageMargins left="0.7" right="0.7" top="0.75" bottom="0.75" header="0.3" footer="0.3"/>
  <pageSetup paperSize="9" scale="61" orientation="landscape" r:id="rId1"/>
  <ignoredErrors>
    <ignoredError sqref="C37:D37"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CB7E0-393D-42CF-8968-01210F6CD226}">
  <sheetPr>
    <pageSetUpPr fitToPage="1"/>
  </sheetPr>
  <dimension ref="A1:N47"/>
  <sheetViews>
    <sheetView topLeftCell="A16" zoomScaleNormal="100" workbookViewId="0">
      <selection activeCell="A45" sqref="A45"/>
    </sheetView>
  </sheetViews>
  <sheetFormatPr baseColWidth="10" defaultRowHeight="13.8" x14ac:dyDescent="0.25"/>
  <cols>
    <col min="1" max="1" width="44.109375" style="9" customWidth="1"/>
    <col min="2" max="2" width="13.33203125" style="9" bestFit="1" customWidth="1"/>
    <col min="3" max="3" width="14.5546875" style="9" bestFit="1" customWidth="1"/>
    <col min="4" max="4" width="12.5546875" style="9" bestFit="1" customWidth="1"/>
    <col min="5" max="5" width="14.88671875" style="9" customWidth="1"/>
    <col min="6" max="16384" width="11.5546875" style="9"/>
  </cols>
  <sheetData>
    <row r="1" spans="1:14" ht="21" x14ac:dyDescent="0.25">
      <c r="A1" s="5" t="s">
        <v>65</v>
      </c>
      <c r="B1" s="5"/>
      <c r="C1" s="5"/>
      <c r="D1" s="5"/>
      <c r="E1" s="5"/>
      <c r="F1" s="5"/>
      <c r="G1" s="5"/>
      <c r="H1" s="5"/>
      <c r="I1" s="5"/>
    </row>
    <row r="3" spans="1:14" ht="38.25" customHeight="1" x14ac:dyDescent="0.25">
      <c r="A3" s="229" t="s">
        <v>90</v>
      </c>
      <c r="B3" s="229"/>
      <c r="C3" s="229"/>
      <c r="D3" s="229"/>
      <c r="E3" s="229"/>
      <c r="F3" s="229"/>
      <c r="G3" s="229"/>
      <c r="H3" s="229"/>
      <c r="I3" s="229"/>
      <c r="J3" s="11"/>
      <c r="K3" s="11"/>
      <c r="L3" s="11"/>
      <c r="M3" s="11"/>
      <c r="N3" s="11"/>
    </row>
    <row r="4" spans="1:14" ht="21" x14ac:dyDescent="0.4">
      <c r="A4" s="230" t="s">
        <v>35</v>
      </c>
      <c r="B4" s="230"/>
      <c r="C4" s="230"/>
      <c r="D4" s="230"/>
      <c r="E4" s="230"/>
      <c r="F4" s="230"/>
      <c r="G4" s="230"/>
      <c r="H4" s="230"/>
      <c r="I4" s="230"/>
      <c r="J4" s="158"/>
      <c r="K4" s="158"/>
      <c r="L4" s="158"/>
      <c r="M4" s="158"/>
      <c r="N4" s="13"/>
    </row>
    <row r="5" spans="1:14" s="15" customFormat="1" x14ac:dyDescent="0.25"/>
    <row r="7" spans="1:14" s="16" customFormat="1" x14ac:dyDescent="0.25">
      <c r="B7" s="159" t="s">
        <v>2</v>
      </c>
      <c r="C7" s="160" t="s">
        <v>1</v>
      </c>
      <c r="D7" s="161" t="s">
        <v>7</v>
      </c>
      <c r="E7" s="9"/>
      <c r="F7" s="9"/>
      <c r="G7" s="9"/>
    </row>
    <row r="8" spans="1:14" x14ac:dyDescent="0.25">
      <c r="A8" s="162" t="s">
        <v>3</v>
      </c>
      <c r="B8" s="163"/>
      <c r="C8" s="164"/>
      <c r="D8" s="165"/>
    </row>
    <row r="9" spans="1:14" x14ac:dyDescent="0.25">
      <c r="A9" s="166" t="s">
        <v>18</v>
      </c>
      <c r="B9" s="163"/>
      <c r="C9" s="164"/>
      <c r="D9" s="167">
        <f>SUM(B9:C9)</f>
        <v>0</v>
      </c>
    </row>
    <row r="10" spans="1:14" x14ac:dyDescent="0.25">
      <c r="A10" s="166" t="s">
        <v>51</v>
      </c>
      <c r="B10" s="168" t="str">
        <f>IF(N(B9)&lt;&gt;0,B9/B11,"0 ")</f>
        <v xml:space="preserve">0 </v>
      </c>
      <c r="C10" s="169" t="str">
        <f>IF(N(C9)&lt;&gt;0,C9/C11,"0")</f>
        <v>0</v>
      </c>
      <c r="D10" s="170" t="e">
        <f>D9/D11</f>
        <v>#DIV/0!</v>
      </c>
    </row>
    <row r="11" spans="1:14" x14ac:dyDescent="0.25">
      <c r="A11" s="166" t="s">
        <v>8</v>
      </c>
      <c r="B11" s="171">
        <f>+'Ecart rem'!B17+'Ecart rem'!E17+'Ecart rem'!H17+'Ecart rem'!K17</f>
        <v>0</v>
      </c>
      <c r="C11" s="172">
        <f>+'Ecart rem'!C17+'Ecart rem'!F17+'Ecart rem'!I17+'Ecart rem'!L17</f>
        <v>0</v>
      </c>
      <c r="D11" s="49">
        <f>IF(AND(B11&gt;=10,C11&gt;=10),SUM(B11:C11),0)</f>
        <v>0</v>
      </c>
    </row>
    <row r="12" spans="1:14" s="153" customFormat="1" x14ac:dyDescent="0.25">
      <c r="A12" s="173" t="s">
        <v>52</v>
      </c>
      <c r="B12" s="60" t="str">
        <f>IF(D11&gt;0,C10-B10,"PANEL NON REPRESENTATIF ")</f>
        <v xml:space="preserve">PANEL NON REPRESENTATIF </v>
      </c>
      <c r="C12" s="61"/>
      <c r="D12" s="62"/>
      <c r="E12" s="9"/>
      <c r="F12" s="174"/>
      <c r="G12" s="9"/>
      <c r="H12" s="9"/>
      <c r="J12" s="9"/>
      <c r="K12" s="9"/>
      <c r="L12" s="9"/>
      <c r="M12" s="9"/>
    </row>
    <row r="13" spans="1:14" s="153" customFormat="1" x14ac:dyDescent="0.25">
      <c r="A13" s="173" t="s">
        <v>9</v>
      </c>
      <c r="B13" s="175" t="str">
        <f>IF(D11=0," ", D11/$D$39)</f>
        <v xml:space="preserve"> </v>
      </c>
      <c r="C13" s="176"/>
      <c r="D13" s="177"/>
      <c r="E13" s="9"/>
      <c r="G13" s="9"/>
      <c r="J13" s="9"/>
      <c r="K13" s="9"/>
      <c r="L13" s="9"/>
      <c r="M13" s="9"/>
    </row>
    <row r="14" spans="1:14" s="153" customFormat="1" x14ac:dyDescent="0.25">
      <c r="A14" s="178" t="s">
        <v>22</v>
      </c>
      <c r="B14" s="67" t="str">
        <f>IF(D11&gt;0,B12*B13,"0 ")</f>
        <v xml:space="preserve">0 </v>
      </c>
      <c r="C14" s="68"/>
      <c r="D14" s="69"/>
      <c r="E14" s="9"/>
      <c r="G14" s="9"/>
      <c r="J14" s="9"/>
      <c r="K14" s="9"/>
      <c r="L14" s="9"/>
      <c r="M14" s="9"/>
    </row>
    <row r="15" spans="1:14" s="15" customFormat="1" x14ac:dyDescent="0.25">
      <c r="A15" s="179" t="s">
        <v>85</v>
      </c>
      <c r="B15" s="180"/>
      <c r="C15" s="181"/>
      <c r="D15" s="182"/>
      <c r="E15" s="9"/>
      <c r="G15" s="9"/>
      <c r="J15" s="9"/>
      <c r="K15" s="9"/>
      <c r="L15" s="9"/>
      <c r="M15" s="9"/>
    </row>
    <row r="16" spans="1:14" x14ac:dyDescent="0.25">
      <c r="A16" s="183" t="s">
        <v>18</v>
      </c>
      <c r="B16" s="184"/>
      <c r="C16" s="185"/>
      <c r="D16" s="167">
        <f>SUM(B16:C16)</f>
        <v>0</v>
      </c>
    </row>
    <row r="17" spans="1:13" x14ac:dyDescent="0.25">
      <c r="A17" s="183" t="s">
        <v>51</v>
      </c>
      <c r="B17" s="168" t="str">
        <f>IF(N(B16)&lt;&gt;0,B16/B18,"0 ")</f>
        <v xml:space="preserve">0 </v>
      </c>
      <c r="C17" s="169" t="str">
        <f>IF(N(C16)&lt;&gt;0,C16/C18,"0")</f>
        <v>0</v>
      </c>
      <c r="D17" s="170" t="e">
        <f>D16/D18</f>
        <v>#DIV/0!</v>
      </c>
    </row>
    <row r="18" spans="1:13" x14ac:dyDescent="0.25">
      <c r="A18" s="183" t="s">
        <v>8</v>
      </c>
      <c r="B18" s="171">
        <f>+'Ecart rem'!B24+'Ecart rem'!E24+'Ecart rem'!H24+'Ecart rem'!K24</f>
        <v>0</v>
      </c>
      <c r="C18" s="172">
        <f>+'Ecart rem'!C24+'Ecart rem'!F24+'Ecart rem'!I24+'Ecart rem'!L24</f>
        <v>0</v>
      </c>
      <c r="D18" s="49">
        <f>IF(AND(B18&gt;=10,C18&gt;=10),SUM(B18:C18),0)</f>
        <v>0</v>
      </c>
    </row>
    <row r="19" spans="1:13" s="153" customFormat="1" x14ac:dyDescent="0.25">
      <c r="A19" s="173" t="s">
        <v>40</v>
      </c>
      <c r="B19" s="60" t="str">
        <f>IF(AND(B18&gt;0,C18&gt;0,D18&gt;0),C17-B17,"PANEL NON REPRESENTATIF ")</f>
        <v xml:space="preserve">PANEL NON REPRESENTATIF </v>
      </c>
      <c r="C19" s="61"/>
      <c r="D19" s="62"/>
    </row>
    <row r="20" spans="1:13" s="153" customFormat="1" x14ac:dyDescent="0.25">
      <c r="A20" s="173" t="s">
        <v>9</v>
      </c>
      <c r="B20" s="175" t="str">
        <f>IF(D18=0," ", D18/$D$39)</f>
        <v xml:space="preserve"> </v>
      </c>
      <c r="C20" s="176"/>
      <c r="D20" s="177"/>
    </row>
    <row r="21" spans="1:13" s="153" customFormat="1" x14ac:dyDescent="0.25">
      <c r="A21" s="178" t="s">
        <v>22</v>
      </c>
      <c r="B21" s="67" t="str">
        <f>IF(D18&gt;0,B19*B20,"0 ")</f>
        <v xml:space="preserve">0 </v>
      </c>
      <c r="C21" s="68"/>
      <c r="D21" s="69"/>
    </row>
    <row r="22" spans="1:13" s="15" customFormat="1" x14ac:dyDescent="0.25">
      <c r="A22" s="186" t="s">
        <v>86</v>
      </c>
      <c r="B22" s="187"/>
      <c r="C22" s="188"/>
      <c r="D22" s="189"/>
      <c r="G22" s="153"/>
    </row>
    <row r="23" spans="1:13" x14ac:dyDescent="0.25">
      <c r="A23" s="190" t="s">
        <v>18</v>
      </c>
      <c r="B23" s="191"/>
      <c r="C23" s="192"/>
      <c r="D23" s="167">
        <f>SUM(B23:C23)</f>
        <v>0</v>
      </c>
    </row>
    <row r="24" spans="1:13" x14ac:dyDescent="0.25">
      <c r="A24" s="190" t="s">
        <v>56</v>
      </c>
      <c r="B24" s="168" t="str">
        <f>IF(N(B23)&lt;&gt;0,B23/B25,"0 ")</f>
        <v xml:space="preserve">0 </v>
      </c>
      <c r="C24" s="169" t="str">
        <f>IF(N(C23)&lt;&gt;0,C23/C25,"0")</f>
        <v>0</v>
      </c>
      <c r="D24" s="170" t="e">
        <f>D23/D25</f>
        <v>#DIV/0!</v>
      </c>
    </row>
    <row r="25" spans="1:13" x14ac:dyDescent="0.25">
      <c r="A25" s="190" t="s">
        <v>8</v>
      </c>
      <c r="B25" s="171">
        <f>+'Ecart rem'!B31+'Ecart rem'!E31+'Ecart rem'!H31+'Ecart rem'!K31</f>
        <v>0</v>
      </c>
      <c r="C25" s="172">
        <f>+'Ecart rem'!C31+'Ecart rem'!F31+'Ecart rem'!I31+'Ecart rem'!L31</f>
        <v>0</v>
      </c>
      <c r="D25" s="49">
        <f>IF(AND(B25&gt;=10,C25&gt;=10),SUM(B25:C25),0)</f>
        <v>0</v>
      </c>
    </row>
    <row r="26" spans="1:13" s="153" customFormat="1" x14ac:dyDescent="0.25">
      <c r="A26" s="173" t="s">
        <v>52</v>
      </c>
      <c r="B26" s="60" t="str">
        <f>IF(AND(B25&gt;0,C25&gt;0,D25&gt;0),C24-B24,"PANEL NON REPRESENTATIF ")</f>
        <v xml:space="preserve">PANEL NON REPRESENTATIF </v>
      </c>
      <c r="C26" s="61"/>
      <c r="D26" s="62"/>
    </row>
    <row r="27" spans="1:13" s="153" customFormat="1" x14ac:dyDescent="0.25">
      <c r="A27" s="173" t="s">
        <v>9</v>
      </c>
      <c r="B27" s="175" t="str">
        <f>IF(D25=0," ", D25/$D$39)</f>
        <v xml:space="preserve"> </v>
      </c>
      <c r="C27" s="176"/>
      <c r="D27" s="177"/>
    </row>
    <row r="28" spans="1:13" s="153" customFormat="1" x14ac:dyDescent="0.25">
      <c r="A28" s="178" t="s">
        <v>22</v>
      </c>
      <c r="B28" s="67" t="str">
        <f>IF(D25&gt;0,B26*B27,"0 ")</f>
        <v xml:space="preserve">0 </v>
      </c>
      <c r="C28" s="68"/>
      <c r="D28" s="69"/>
    </row>
    <row r="29" spans="1:13" s="15" customFormat="1" x14ac:dyDescent="0.25">
      <c r="A29" s="193" t="s">
        <v>87</v>
      </c>
      <c r="B29" s="194"/>
      <c r="C29" s="195"/>
      <c r="D29" s="196"/>
    </row>
    <row r="30" spans="1:13" x14ac:dyDescent="0.25">
      <c r="A30" s="197" t="s">
        <v>18</v>
      </c>
      <c r="B30" s="198"/>
      <c r="C30" s="199"/>
      <c r="D30" s="167">
        <f>SUM(B30:C30)</f>
        <v>0</v>
      </c>
      <c r="E30" s="231"/>
      <c r="F30" s="231"/>
      <c r="G30" s="231"/>
      <c r="H30" s="231"/>
      <c r="I30" s="231"/>
      <c r="J30" s="231"/>
      <c r="K30" s="231"/>
      <c r="L30" s="231"/>
      <c r="M30" s="231"/>
    </row>
    <row r="31" spans="1:13" x14ac:dyDescent="0.25">
      <c r="A31" s="197" t="s">
        <v>56</v>
      </c>
      <c r="B31" s="168" t="str">
        <f>IF(N(B30)&lt;&gt;0,B30/B32,"0 ")</f>
        <v xml:space="preserve">0 </v>
      </c>
      <c r="C31" s="169" t="str">
        <f>IF(N(C30)&lt;&gt;0,C30/C32,"0")</f>
        <v>0</v>
      </c>
      <c r="D31" s="170" t="e">
        <f>D30/D32</f>
        <v>#DIV/0!</v>
      </c>
      <c r="E31" s="231"/>
      <c r="F31" s="231"/>
      <c r="G31" s="231"/>
      <c r="H31" s="231"/>
      <c r="I31" s="231"/>
      <c r="J31" s="231"/>
      <c r="K31" s="231"/>
      <c r="L31" s="231"/>
      <c r="M31" s="231"/>
    </row>
    <row r="32" spans="1:13" x14ac:dyDescent="0.25">
      <c r="A32" s="197" t="s">
        <v>8</v>
      </c>
      <c r="B32" s="171">
        <f>+'Ecart rem'!B38+'Ecart rem'!E38+'Ecart rem'!H38+'Ecart rem'!K38</f>
        <v>0</v>
      </c>
      <c r="C32" s="172">
        <f>+'Ecart rem'!C38+'Ecart rem'!F38+'Ecart rem'!I38+'Ecart rem'!L38</f>
        <v>0</v>
      </c>
      <c r="D32" s="49">
        <f>IF(AND(B32&gt;=10,C32&gt;=10),SUM(B32:C32),0)</f>
        <v>0</v>
      </c>
      <c r="E32" s="231"/>
      <c r="F32" s="231"/>
      <c r="G32" s="231"/>
      <c r="H32" s="231"/>
      <c r="I32" s="231"/>
      <c r="J32" s="231"/>
      <c r="K32" s="231"/>
      <c r="L32" s="231"/>
      <c r="M32" s="231"/>
    </row>
    <row r="33" spans="1:13" s="153" customFormat="1" x14ac:dyDescent="0.25">
      <c r="A33" s="173" t="s">
        <v>52</v>
      </c>
      <c r="B33" s="60" t="str">
        <f>IF(AND(B32&gt;0,C32&gt;0,D32&gt;0),C31-B31,"PANEL NON REPRESENTATIF ")</f>
        <v xml:space="preserve">PANEL NON REPRESENTATIF </v>
      </c>
      <c r="C33" s="61"/>
      <c r="D33" s="62"/>
      <c r="E33" s="231"/>
      <c r="F33" s="231"/>
      <c r="G33" s="231"/>
      <c r="H33" s="231"/>
      <c r="I33" s="231"/>
      <c r="J33" s="231"/>
      <c r="K33" s="231"/>
      <c r="L33" s="231"/>
      <c r="M33" s="231"/>
    </row>
    <row r="34" spans="1:13" s="153" customFormat="1" x14ac:dyDescent="0.25">
      <c r="A34" s="173" t="s">
        <v>9</v>
      </c>
      <c r="B34" s="175" t="str">
        <f>IF(D32=0," ", D32/$D$39)</f>
        <v xml:space="preserve"> </v>
      </c>
      <c r="C34" s="176"/>
      <c r="D34" s="177"/>
      <c r="E34" s="231"/>
      <c r="F34" s="231"/>
      <c r="G34" s="231"/>
      <c r="H34" s="231"/>
      <c r="I34" s="231"/>
      <c r="J34" s="231"/>
      <c r="K34" s="231"/>
      <c r="L34" s="231"/>
      <c r="M34" s="231"/>
    </row>
    <row r="35" spans="1:13" s="153" customFormat="1" x14ac:dyDescent="0.25">
      <c r="A35" s="173" t="s">
        <v>22</v>
      </c>
      <c r="B35" s="121" t="str">
        <f>IF(D32&gt;0,B33*B34,"0 ")</f>
        <v xml:space="preserve">0 </v>
      </c>
      <c r="C35" s="122"/>
      <c r="D35" s="123"/>
      <c r="E35" s="231"/>
      <c r="F35" s="231"/>
      <c r="G35" s="231"/>
      <c r="H35" s="231"/>
      <c r="I35" s="231"/>
      <c r="J35" s="231"/>
      <c r="K35" s="231"/>
      <c r="L35" s="231"/>
      <c r="M35" s="231"/>
    </row>
    <row r="36" spans="1:13" s="15" customFormat="1" x14ac:dyDescent="0.25">
      <c r="A36" s="200" t="s">
        <v>57</v>
      </c>
      <c r="B36" s="201">
        <f>+B30+B23+B16+B9</f>
        <v>0</v>
      </c>
      <c r="C36" s="201">
        <f>+C30+C23+C16+C9</f>
        <v>0</v>
      </c>
      <c r="D36" s="202">
        <f>SUM(B36:C36)</f>
        <v>0</v>
      </c>
      <c r="E36" s="232"/>
      <c r="F36" s="232"/>
      <c r="G36" s="232"/>
      <c r="H36" s="231"/>
      <c r="I36" s="232"/>
      <c r="J36" s="232"/>
      <c r="K36" s="232"/>
      <c r="L36" s="232"/>
      <c r="M36" s="232"/>
    </row>
    <row r="37" spans="1:13" s="15" customFormat="1" x14ac:dyDescent="0.25">
      <c r="A37" s="200" t="s">
        <v>58</v>
      </c>
      <c r="B37" s="233" t="str">
        <f>IF(N(B36)&lt;&gt;0,((B10*B11)+(B17*B18)+(B24*B25)+(B31*B32))/B38,"0")</f>
        <v>0</v>
      </c>
      <c r="C37" s="233" t="str">
        <f>IF(N(C36)&lt;&gt;0,((C10*C11)+(C17*C18)+(C24*C25)+(C31*C32))/C38,"0")</f>
        <v>0</v>
      </c>
      <c r="D37" s="234" t="str">
        <f>IF(N(D36)&lt;&gt;0,((D10*D11)+(D17*D18)+(D24*D25)+(D31*D32))/D38,"0")</f>
        <v>0</v>
      </c>
      <c r="E37" s="232"/>
      <c r="F37" s="232"/>
      <c r="G37" s="232"/>
      <c r="H37" s="231"/>
      <c r="I37" s="232"/>
      <c r="J37" s="232"/>
      <c r="K37" s="232"/>
      <c r="L37" s="232"/>
      <c r="M37" s="232"/>
    </row>
    <row r="38" spans="1:13" s="15" customFormat="1" x14ac:dyDescent="0.25">
      <c r="A38" s="200" t="s">
        <v>24</v>
      </c>
      <c r="B38" s="205">
        <f>B32+B25+B18+B11</f>
        <v>0</v>
      </c>
      <c r="C38" s="205">
        <f>+C32+C25+C18+C11</f>
        <v>0</v>
      </c>
      <c r="D38" s="206">
        <f>SUM(B38:C38)</f>
        <v>0</v>
      </c>
      <c r="E38" s="232"/>
      <c r="F38" s="232"/>
      <c r="G38" s="232"/>
      <c r="H38" s="231"/>
      <c r="I38" s="232"/>
      <c r="J38" s="232"/>
      <c r="K38" s="232"/>
      <c r="L38" s="232"/>
      <c r="M38" s="232"/>
    </row>
    <row r="39" spans="1:13" x14ac:dyDescent="0.25">
      <c r="A39" s="200" t="s">
        <v>41</v>
      </c>
      <c r="B39" s="207"/>
      <c r="C39" s="207"/>
      <c r="D39" s="206">
        <f>+D32+D25+D18+D11</f>
        <v>0</v>
      </c>
      <c r="E39" s="231"/>
      <c r="F39" s="232"/>
      <c r="G39" s="232"/>
      <c r="H39" s="232"/>
      <c r="I39" s="232"/>
      <c r="J39" s="232"/>
      <c r="K39" s="232"/>
      <c r="L39" s="231"/>
      <c r="M39" s="231"/>
    </row>
    <row r="40" spans="1:13" x14ac:dyDescent="0.25">
      <c r="A40" s="200" t="s">
        <v>45</v>
      </c>
      <c r="B40" s="207"/>
      <c r="C40" s="207"/>
      <c r="D40" s="208">
        <f>+B35+B28+B21+B14</f>
        <v>0</v>
      </c>
    </row>
    <row r="42" spans="1:13" x14ac:dyDescent="0.25">
      <c r="B42" s="209"/>
    </row>
    <row r="43" spans="1:13" ht="14.4" thickBot="1" x14ac:dyDescent="0.3">
      <c r="B43" s="209"/>
      <c r="C43" s="210"/>
    </row>
    <row r="44" spans="1:13" ht="30" customHeight="1" x14ac:dyDescent="0.25">
      <c r="A44" s="211" t="s">
        <v>26</v>
      </c>
      <c r="B44" s="212"/>
      <c r="C44" s="213"/>
      <c r="D44" s="214" t="str">
        <f>IF(AND(D39&gt;=40%*D38,D36&gt;0,D37&gt;0),"Oui","Non")</f>
        <v>Non</v>
      </c>
      <c r="E44" s="235" t="str">
        <f>IF(D44="Oui","Il y a eu des promotions et les effectifs valides représentent plus de 40% des effectifs",IF((AND(D36&gt;0,D37&gt;0)),"les effectifs valides représentent moins de 40% des effectifs","Il n'y a pas eu de promotions"))</f>
        <v>Il n'y a pas eu de promotions</v>
      </c>
      <c r="F44" s="235"/>
      <c r="G44" s="235"/>
      <c r="H44" s="235"/>
      <c r="I44" s="236"/>
    </row>
    <row r="45" spans="1:13" ht="17.399999999999999" x14ac:dyDescent="0.25">
      <c r="A45" s="217" t="s">
        <v>53</v>
      </c>
      <c r="B45" s="218"/>
      <c r="D45" s="219" t="str">
        <f>IF(D44="Oui",ABS(ROUND(100*D40,1)),"Incalculable")</f>
        <v>Incalculable</v>
      </c>
      <c r="E45" s="237" t="str">
        <f>IF(AND(D40&gt;=0%,D44="Oui"),"Un écart est constaté en faveur des hommes",IF(AND(D40&lt;=0%,D44="Oui"),"Un écart est constaté en faveur des femmes",""))</f>
        <v/>
      </c>
      <c r="F45" s="237"/>
      <c r="G45" s="237"/>
      <c r="H45" s="237"/>
      <c r="I45" s="238"/>
    </row>
    <row r="46" spans="1:13" ht="17.399999999999999" x14ac:dyDescent="0.25">
      <c r="A46" s="222" t="s">
        <v>54</v>
      </c>
      <c r="B46" s="218"/>
      <c r="D46" s="219" t="str">
        <f>IF(D44="Non", "Incalculable",VLOOKUP(D45,Ind_promo[],2))</f>
        <v>Incalculable</v>
      </c>
      <c r="E46" s="237"/>
      <c r="F46" s="237"/>
      <c r="G46" s="237"/>
      <c r="H46" s="237"/>
      <c r="I46" s="238"/>
    </row>
    <row r="47" spans="1:13" ht="33" customHeight="1" thickBot="1" x14ac:dyDescent="0.3">
      <c r="A47" s="223" t="s">
        <v>83</v>
      </c>
      <c r="B47" s="224"/>
      <c r="C47" s="225"/>
      <c r="D47" s="226" t="str">
        <f>IF(D46="Incalculable", "Incalculable",IF('Ecart rem'!D48="Oui",IF(AND('Ecart rem'!D50&lt;40,SIGN(D40)=-SIGN('Ecart rem'!N45)),15,VLOOKUP(D45,Ind_promo[],2)),VLOOKUP(D45,Ind_promo[],2)))</f>
        <v>Incalculable</v>
      </c>
      <c r="E47" s="239" t="str">
        <f>IF(D47&gt;D46, "L'écart de promotions réduit l'écart de rémunération. Tous les points sont accordés.", " ")</f>
        <v xml:space="preserve"> </v>
      </c>
      <c r="F47" s="239"/>
      <c r="G47" s="239"/>
      <c r="H47" s="239"/>
      <c r="I47" s="240"/>
    </row>
  </sheetData>
  <mergeCells count="20">
    <mergeCell ref="B14:D14"/>
    <mergeCell ref="B19:D19"/>
    <mergeCell ref="B20:D20"/>
    <mergeCell ref="B21:D21"/>
    <mergeCell ref="A1:I1"/>
    <mergeCell ref="A47:B47"/>
    <mergeCell ref="A3:I3"/>
    <mergeCell ref="A4:I4"/>
    <mergeCell ref="E44:I44"/>
    <mergeCell ref="E45:I45"/>
    <mergeCell ref="E46:I46"/>
    <mergeCell ref="E47:I47"/>
    <mergeCell ref="B26:D26"/>
    <mergeCell ref="B27:D27"/>
    <mergeCell ref="B28:D28"/>
    <mergeCell ref="B33:D33"/>
    <mergeCell ref="B34:D34"/>
    <mergeCell ref="B35:D35"/>
    <mergeCell ref="B12:D12"/>
    <mergeCell ref="B13:D13"/>
  </mergeCells>
  <pageMargins left="0.7" right="0.7" top="0.75" bottom="0.75" header="0.3" footer="0.3"/>
  <pageSetup paperSize="9" scale="64" orientation="landscape" r:id="rId1"/>
  <ignoredErrors>
    <ignoredError sqref="C37:D37"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3A4B9-B677-4500-8B98-6ABDEA6E3899}">
  <dimension ref="A1:N15"/>
  <sheetViews>
    <sheetView topLeftCell="A4" zoomScaleNormal="100" workbookViewId="0">
      <selection activeCell="C8" sqref="A1:XFD1048576"/>
    </sheetView>
  </sheetViews>
  <sheetFormatPr baseColWidth="10" defaultRowHeight="13.8" x14ac:dyDescent="0.25"/>
  <cols>
    <col min="1" max="1" width="33.6640625" style="9" bestFit="1" customWidth="1"/>
    <col min="2" max="2" width="20" style="9" customWidth="1"/>
    <col min="3" max="16384" width="11.5546875" style="9"/>
  </cols>
  <sheetData>
    <row r="1" spans="1:14" ht="52.5" customHeight="1" x14ac:dyDescent="0.25">
      <c r="A1" s="6" t="s">
        <v>80</v>
      </c>
      <c r="B1" s="6"/>
      <c r="C1" s="6"/>
      <c r="D1" s="6"/>
      <c r="E1" s="6"/>
      <c r="F1" s="6"/>
      <c r="G1" s="6"/>
      <c r="H1" s="6"/>
      <c r="I1" s="6"/>
    </row>
    <row r="3" spans="1:14" ht="90.75" customHeight="1" x14ac:dyDescent="0.25">
      <c r="A3" s="229" t="s">
        <v>91</v>
      </c>
      <c r="B3" s="229"/>
      <c r="C3" s="229"/>
      <c r="D3" s="229"/>
      <c r="E3" s="229"/>
      <c r="F3" s="229"/>
      <c r="G3" s="229"/>
      <c r="H3" s="229"/>
      <c r="I3" s="229"/>
      <c r="J3" s="11"/>
      <c r="K3" s="11"/>
      <c r="L3" s="11"/>
      <c r="M3" s="11"/>
      <c r="N3" s="11"/>
    </row>
    <row r="4" spans="1:14" ht="21" x14ac:dyDescent="0.4">
      <c r="A4" s="230" t="s">
        <v>35</v>
      </c>
      <c r="B4" s="230"/>
      <c r="C4" s="230"/>
      <c r="D4" s="230"/>
      <c r="E4" s="230"/>
      <c r="F4" s="230"/>
      <c r="G4" s="230"/>
      <c r="H4" s="230"/>
      <c r="I4" s="230"/>
      <c r="J4" s="158"/>
      <c r="K4" s="158"/>
      <c r="L4" s="158"/>
      <c r="M4" s="158"/>
      <c r="N4" s="13"/>
    </row>
    <row r="7" spans="1:14" x14ac:dyDescent="0.25">
      <c r="B7" s="241" t="s">
        <v>67</v>
      </c>
    </row>
    <row r="8" spans="1:14" ht="41.4" x14ac:dyDescent="0.25">
      <c r="A8" s="242" t="s">
        <v>68</v>
      </c>
      <c r="B8" s="243">
        <v>0</v>
      </c>
    </row>
    <row r="9" spans="1:14" ht="27.6" x14ac:dyDescent="0.25">
      <c r="A9" s="244" t="s">
        <v>69</v>
      </c>
      <c r="B9" s="245">
        <v>0</v>
      </c>
    </row>
    <row r="10" spans="1:14" ht="27.6" x14ac:dyDescent="0.25">
      <c r="A10" s="246" t="s">
        <v>19</v>
      </c>
      <c r="B10" s="247">
        <f>IF(B9&gt;B8, "Erreur", IFERROR(B9/B8,0))</f>
        <v>0</v>
      </c>
    </row>
    <row r="12" spans="1:14" ht="14.4" thickBot="1" x14ac:dyDescent="0.3"/>
    <row r="13" spans="1:14" ht="17.399999999999999" x14ac:dyDescent="0.3">
      <c r="A13" s="137" t="s">
        <v>26</v>
      </c>
      <c r="B13" s="248" t="str">
        <f>IF(ISBLANK(B9),"Compléter les cellules ",IF(B9&gt;0,"Oui","Non"))</f>
        <v>Non</v>
      </c>
      <c r="C13" s="249" t="str">
        <f>IF(B13="Oui","Il y a eu au moins un retour de congé maternité avec augmentation pendant ce congé",IF(B13="Non","Il n'y a pas eu de retour de congé maternité avec augmentation pendant ce congé"))</f>
        <v>Il n'y a pas eu de retour de congé maternité avec augmentation pendant ce congé</v>
      </c>
      <c r="D13" s="250"/>
      <c r="E13" s="250"/>
      <c r="F13" s="250"/>
      <c r="G13" s="250"/>
      <c r="H13" s="250"/>
      <c r="I13" s="251"/>
    </row>
    <row r="14" spans="1:14" ht="36" customHeight="1" x14ac:dyDescent="0.3">
      <c r="A14" s="252" t="s">
        <v>53</v>
      </c>
      <c r="B14" s="253" t="str">
        <f>IF(B13="Oui",ABS(ROUND(100*B10,1)),IF(B13="Non","Incalculable","Erreur"))</f>
        <v>Incalculable</v>
      </c>
      <c r="C14" s="218"/>
      <c r="D14" s="218"/>
      <c r="E14" s="218"/>
      <c r="F14" s="218"/>
      <c r="G14" s="218"/>
      <c r="H14" s="218"/>
      <c r="I14" s="254"/>
    </row>
    <row r="15" spans="1:14" ht="34.5" customHeight="1" thickBot="1" x14ac:dyDescent="0.35">
      <c r="A15" s="147" t="s">
        <v>54</v>
      </c>
      <c r="B15" s="255" t="str">
        <f>VLOOKUP(B14,Ind_congesmat[],2)</f>
        <v>Incalculable</v>
      </c>
      <c r="C15" s="256" t="str">
        <f>IF(B15=0,"La loi sur les augmentations au retour de congé maternité n'a pas été appliquée à tous les salariés. Aucun point n'est accordé",IF(B15=15, "La loi sur les augmentations au retour de congé maternité a été appliquée à tous les salariés. Tous les points sont accordés", " "))</f>
        <v xml:space="preserve"> </v>
      </c>
      <c r="D15" s="256"/>
      <c r="E15" s="256"/>
      <c r="F15" s="256"/>
      <c r="G15" s="256"/>
      <c r="H15" s="256"/>
      <c r="I15" s="257"/>
    </row>
  </sheetData>
  <mergeCells count="4">
    <mergeCell ref="A1:I1"/>
    <mergeCell ref="A3:I3"/>
    <mergeCell ref="A4:I4"/>
    <mergeCell ref="C15:I15"/>
  </mergeCells>
  <pageMargins left="0.7" right="0.7" top="0.75" bottom="0.75" header="0.3" footer="0.3"/>
  <pageSetup paperSize="9" scale="98"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E0274-FF7D-4567-871E-E9A7C6CB41B8}">
  <sheetPr>
    <pageSetUpPr fitToPage="1"/>
  </sheetPr>
  <dimension ref="A1:J17"/>
  <sheetViews>
    <sheetView topLeftCell="A4" zoomScaleNormal="100" workbookViewId="0">
      <selection activeCell="C11" sqref="C11"/>
    </sheetView>
  </sheetViews>
  <sheetFormatPr baseColWidth="10" defaultRowHeight="13.8" x14ac:dyDescent="0.25"/>
  <cols>
    <col min="1" max="1" width="25.6640625" style="9" customWidth="1"/>
    <col min="2" max="2" width="28.109375" style="9" bestFit="1" customWidth="1"/>
    <col min="3" max="3" width="16.33203125" style="9" customWidth="1"/>
    <col min="4" max="16384" width="11.5546875" style="9"/>
  </cols>
  <sheetData>
    <row r="1" spans="1:10" ht="63.75" customHeight="1" x14ac:dyDescent="0.25">
      <c r="A1" s="7" t="s">
        <v>66</v>
      </c>
      <c r="B1" s="7"/>
      <c r="C1" s="7"/>
      <c r="D1" s="7"/>
      <c r="E1" s="7"/>
      <c r="F1" s="7"/>
      <c r="G1" s="7"/>
      <c r="H1" s="7"/>
      <c r="I1" s="7"/>
    </row>
    <row r="3" spans="1:10" ht="63" customHeight="1" x14ac:dyDescent="0.25">
      <c r="A3" s="229" t="s">
        <v>92</v>
      </c>
      <c r="B3" s="229"/>
      <c r="C3" s="229"/>
      <c r="D3" s="229"/>
      <c r="E3" s="229"/>
      <c r="F3" s="229"/>
      <c r="G3" s="229"/>
      <c r="H3" s="229"/>
      <c r="I3" s="229"/>
    </row>
    <row r="4" spans="1:10" ht="41.25" customHeight="1" x14ac:dyDescent="0.25">
      <c r="A4" s="229" t="s">
        <v>35</v>
      </c>
      <c r="B4" s="229"/>
      <c r="C4" s="229"/>
      <c r="D4" s="229"/>
      <c r="E4" s="229"/>
      <c r="F4" s="229"/>
      <c r="G4" s="229"/>
      <c r="H4" s="229"/>
      <c r="I4" s="229"/>
    </row>
    <row r="7" spans="1:10" x14ac:dyDescent="0.25">
      <c r="B7" s="258" t="s">
        <v>61</v>
      </c>
    </row>
    <row r="8" spans="1:10" x14ac:dyDescent="0.25">
      <c r="A8" s="259" t="s">
        <v>59</v>
      </c>
      <c r="B8" s="260">
        <v>0</v>
      </c>
    </row>
    <row r="9" spans="1:10" x14ac:dyDescent="0.25">
      <c r="A9" s="261" t="s">
        <v>60</v>
      </c>
      <c r="B9" s="262">
        <v>0</v>
      </c>
    </row>
    <row r="10" spans="1:10" x14ac:dyDescent="0.25">
      <c r="A10" s="263" t="s">
        <v>7</v>
      </c>
      <c r="B10" s="264">
        <f>SUM(B8:B9)</f>
        <v>0</v>
      </c>
    </row>
    <row r="11" spans="1:10" ht="45" customHeight="1" x14ac:dyDescent="0.25">
      <c r="A11" s="265" t="s">
        <v>20</v>
      </c>
      <c r="B11" s="266" t="str">
        <f>IF(B10=10,MIN(B8,B9),"Total différent de 10")</f>
        <v>Total différent de 10</v>
      </c>
    </row>
    <row r="13" spans="1:10" ht="14.4" thickBot="1" x14ac:dyDescent="0.3"/>
    <row r="14" spans="1:10" ht="37.5" customHeight="1" x14ac:dyDescent="0.3">
      <c r="A14" s="267" t="s">
        <v>62</v>
      </c>
      <c r="B14" s="268"/>
      <c r="C14" s="269" t="str">
        <f>+B11</f>
        <v>Total différent de 10</v>
      </c>
      <c r="D14" s="270" t="str">
        <f>IF(B10=10,IF(B8&gt;B9, "Les hommes sont sous-représentées parmi les salariés les mieux rémunérés",IF(B9&gt;B8, "Les femmes sont sous-représentées parmi les salariés les mieux rémunérés","Les hommes et les femmes sont à parité parmi les salariés les mieux rémunérées"))," ")</f>
        <v xml:space="preserve"> </v>
      </c>
      <c r="E14" s="270"/>
      <c r="F14" s="270"/>
      <c r="G14" s="270"/>
      <c r="H14" s="270"/>
      <c r="I14" s="270"/>
      <c r="J14" s="271"/>
    </row>
    <row r="15" spans="1:10" ht="18" thickBot="1" x14ac:dyDescent="0.35">
      <c r="A15" s="272" t="s">
        <v>63</v>
      </c>
      <c r="B15" s="273"/>
      <c r="C15" s="226" t="str">
        <f>VLOOKUP(C14,Indic_top10Rem[],2)</f>
        <v>Incalculable</v>
      </c>
      <c r="D15" s="225"/>
      <c r="E15" s="225"/>
      <c r="F15" s="225"/>
      <c r="G15" s="225"/>
      <c r="H15" s="225"/>
      <c r="I15" s="225"/>
      <c r="J15" s="274"/>
    </row>
    <row r="17" spans="3:3" x14ac:dyDescent="0.25">
      <c r="C17" s="152"/>
    </row>
  </sheetData>
  <mergeCells count="6">
    <mergeCell ref="A1:I1"/>
    <mergeCell ref="A14:B14"/>
    <mergeCell ref="A15:B15"/>
    <mergeCell ref="A3:I3"/>
    <mergeCell ref="A4:I4"/>
    <mergeCell ref="D14:J14"/>
  </mergeCells>
  <pageMargins left="0.7" right="0.7" top="0.75" bottom="0.75" header="0.3" footer="0.3"/>
  <pageSetup paperSize="9" scale="87"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AF74B-6D85-41D5-A4C8-8EA47CE31A29}">
  <sheetPr>
    <pageSetUpPr fitToPage="1"/>
  </sheetPr>
  <dimension ref="A1:F18"/>
  <sheetViews>
    <sheetView topLeftCell="A3" zoomScale="90" zoomScaleNormal="90" workbookViewId="0">
      <selection activeCell="F11" sqref="A1:XFD1048576"/>
    </sheetView>
  </sheetViews>
  <sheetFormatPr baseColWidth="10" defaultRowHeight="13.8" x14ac:dyDescent="0.25"/>
  <cols>
    <col min="1" max="1" width="41.88671875" style="9" customWidth="1"/>
    <col min="2" max="5" width="26.6640625" style="9" customWidth="1"/>
    <col min="6" max="6" width="40.33203125" style="9" customWidth="1"/>
    <col min="7" max="16384" width="11.5546875" style="9"/>
  </cols>
  <sheetData>
    <row r="1" spans="1:6" ht="22.8" x14ac:dyDescent="0.4">
      <c r="A1" s="275" t="s">
        <v>70</v>
      </c>
    </row>
    <row r="3" spans="1:6" ht="17.399999999999999" x14ac:dyDescent="0.3">
      <c r="A3" s="276" t="s">
        <v>71</v>
      </c>
    </row>
    <row r="5" spans="1:6" ht="46.8" x14ac:dyDescent="0.25">
      <c r="A5" s="277" t="s">
        <v>79</v>
      </c>
      <c r="B5" s="278" t="s">
        <v>26</v>
      </c>
      <c r="C5" s="278" t="s">
        <v>72</v>
      </c>
      <c r="D5" s="279" t="s">
        <v>77</v>
      </c>
      <c r="E5" s="279" t="s">
        <v>73</v>
      </c>
      <c r="F5" s="280"/>
    </row>
    <row r="6" spans="1:6" ht="49.5" customHeight="1" x14ac:dyDescent="0.25">
      <c r="A6" s="281" t="s">
        <v>93</v>
      </c>
      <c r="B6" s="282" t="str">
        <f>'Ecart rem'!D48</f>
        <v>Oui</v>
      </c>
      <c r="C6" s="278">
        <f>+'Ecart rem'!D49</f>
        <v>0</v>
      </c>
      <c r="D6" s="283">
        <f>+'Ecart rem'!D50</f>
        <v>40</v>
      </c>
      <c r="E6" s="284">
        <f>IF(B6="Oui",40,0)</f>
        <v>40</v>
      </c>
    </row>
    <row r="7" spans="1:6" ht="49.5" customHeight="1" x14ac:dyDescent="0.25">
      <c r="A7" s="281" t="s">
        <v>94</v>
      </c>
      <c r="B7" s="278" t="str">
        <f>'Ecart aug'!D44</f>
        <v>Non</v>
      </c>
      <c r="C7" s="278" t="str">
        <f>'Ecart aug'!D45</f>
        <v>Incalculable</v>
      </c>
      <c r="D7" s="278" t="str">
        <f>+'Ecart aug'!D47</f>
        <v>Incalculable</v>
      </c>
      <c r="E7" s="284">
        <f>IF(B7="Oui",20,0)</f>
        <v>0</v>
      </c>
    </row>
    <row r="8" spans="1:6" ht="49.5" customHeight="1" x14ac:dyDescent="0.25">
      <c r="A8" s="281" t="s">
        <v>95</v>
      </c>
      <c r="B8" s="278" t="str">
        <f>'Ecart promotions'!D44</f>
        <v>Non</v>
      </c>
      <c r="C8" s="278" t="str">
        <f>'Ecart promotions'!D45</f>
        <v>Incalculable</v>
      </c>
      <c r="D8" s="278" t="str">
        <f>+'Ecart promotions'!D47</f>
        <v>Incalculable</v>
      </c>
      <c r="E8" s="284">
        <f>IF(B8="Oui",15,0)</f>
        <v>0</v>
      </c>
    </row>
    <row r="9" spans="1:6" ht="49.5" customHeight="1" x14ac:dyDescent="0.25">
      <c r="A9" s="281" t="s">
        <v>96</v>
      </c>
      <c r="B9" s="278" t="str">
        <f>'Aug retour maternité'!B13</f>
        <v>Non</v>
      </c>
      <c r="C9" s="278" t="str">
        <f>'Aug retour maternité'!B14</f>
        <v>Incalculable</v>
      </c>
      <c r="D9" s="278" t="str">
        <f>'Aug retour maternité'!B15</f>
        <v>Incalculable</v>
      </c>
      <c r="E9" s="284">
        <f>IF(B9="Oui",15,0)</f>
        <v>0</v>
      </c>
    </row>
    <row r="10" spans="1:6" ht="49.5" customHeight="1" x14ac:dyDescent="0.25">
      <c r="A10" s="281" t="s">
        <v>97</v>
      </c>
      <c r="B10" s="278" t="s">
        <v>76</v>
      </c>
      <c r="C10" s="278" t="str">
        <f>'10 + hautes rémunératio'!C14</f>
        <v>Total différent de 10</v>
      </c>
      <c r="D10" s="278" t="str">
        <f>'10 + hautes rémunératio'!C15</f>
        <v>Incalculable</v>
      </c>
      <c r="E10" s="284">
        <f>IF(B10="Oui",10,0)</f>
        <v>10</v>
      </c>
    </row>
    <row r="11" spans="1:6" ht="35.25" customHeight="1" x14ac:dyDescent="0.25">
      <c r="A11" s="281" t="s">
        <v>75</v>
      </c>
      <c r="B11" s="278"/>
      <c r="C11" s="278"/>
      <c r="D11" s="283">
        <f>SUM(D6:D10)</f>
        <v>40</v>
      </c>
      <c r="E11" s="284">
        <f>SUM(E6:E10)</f>
        <v>50</v>
      </c>
    </row>
    <row r="12" spans="1:6" ht="42" customHeight="1" x14ac:dyDescent="0.25">
      <c r="A12" s="285" t="s">
        <v>74</v>
      </c>
      <c r="B12" s="286"/>
      <c r="C12" s="286"/>
      <c r="D12" s="287" t="str">
        <f>IF(E11&gt;75,D11*100/E11,"Incalculable")</f>
        <v>Incalculable</v>
      </c>
      <c r="E12" s="286">
        <v>100</v>
      </c>
    </row>
    <row r="13" spans="1:6" ht="32.25" customHeight="1" x14ac:dyDescent="0.25">
      <c r="A13" s="288" t="s">
        <v>78</v>
      </c>
      <c r="B13" s="289" t="str">
        <f>IF(E11&lt;75,"L'index est incalculable car le nombre de point maximum des indicateurs calculables est inférieur à 75",IF(AND(E11&gt;=75,E11&lt;100),"Le total des indicateurs calculables est ramené sur 100 points en appliquant la règle de la proportionnalité"," "))</f>
        <v>L'index est incalculable car le nombre de point maximum des indicateurs calculables est inférieur à 75</v>
      </c>
      <c r="C13" s="290"/>
      <c r="D13" s="290"/>
      <c r="E13" s="290"/>
    </row>
    <row r="15" spans="1:6" x14ac:dyDescent="0.25">
      <c r="B15" s="153"/>
      <c r="C15" s="153"/>
      <c r="D15" s="153"/>
      <c r="E15" s="153"/>
    </row>
    <row r="16" spans="1:6" x14ac:dyDescent="0.25">
      <c r="B16" s="153"/>
      <c r="C16" s="153"/>
      <c r="D16" s="153"/>
      <c r="E16" s="153"/>
    </row>
    <row r="17" spans="2:5" x14ac:dyDescent="0.25">
      <c r="B17" s="153"/>
      <c r="C17" s="153"/>
      <c r="D17" s="153"/>
      <c r="E17" s="153"/>
    </row>
    <row r="18" spans="2:5" x14ac:dyDescent="0.25">
      <c r="B18" s="153"/>
      <c r="C18" s="153"/>
      <c r="D18" s="153"/>
      <c r="E18" s="153"/>
    </row>
  </sheetData>
  <mergeCells count="1">
    <mergeCell ref="B13:E13"/>
  </mergeCells>
  <pageMargins left="0.7" right="0.7" top="0.75" bottom="0.75" header="0.3" footer="0.3"/>
  <pageSetup paperSize="9" scale="88"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BFFC0-D658-42CC-9CA0-8EDDA57DE598}">
  <sheetPr>
    <pageSetUpPr fitToPage="1"/>
  </sheetPr>
  <dimension ref="A1:O28"/>
  <sheetViews>
    <sheetView topLeftCell="B1" workbookViewId="0">
      <selection activeCell="F18" sqref="F18"/>
    </sheetView>
  </sheetViews>
  <sheetFormatPr baseColWidth="10" defaultRowHeight="13.8" x14ac:dyDescent="0.25"/>
  <cols>
    <col min="1" max="1" width="11.5546875" style="9"/>
    <col min="2" max="2" width="17.44140625" style="9" bestFit="1" customWidth="1"/>
    <col min="3" max="3" width="15.5546875" style="9" customWidth="1"/>
    <col min="4" max="4" width="11.5546875" style="9"/>
    <col min="5" max="5" width="19" style="9" customWidth="1"/>
    <col min="6" max="6" width="16.33203125" style="9" customWidth="1"/>
    <col min="7" max="7" width="11.5546875" style="9"/>
    <col min="8" max="8" width="19" style="9" customWidth="1"/>
    <col min="9" max="9" width="16.33203125" style="9" customWidth="1"/>
    <col min="10" max="10" width="11.5546875" style="9"/>
    <col min="11" max="11" width="19" style="9" customWidth="1"/>
    <col min="12" max="12" width="16.33203125" style="9" customWidth="1"/>
    <col min="13" max="13" width="11.5546875" style="9"/>
    <col min="14" max="14" width="19" style="9" customWidth="1"/>
    <col min="15" max="15" width="16.33203125" style="9" customWidth="1"/>
    <col min="16" max="16384" width="11.5546875" style="9"/>
  </cols>
  <sheetData>
    <row r="1" spans="1:15" ht="22.8" x14ac:dyDescent="0.4">
      <c r="A1" s="291" t="s">
        <v>29</v>
      </c>
    </row>
    <row r="3" spans="1:15" s="292" customFormat="1" ht="60" customHeight="1" x14ac:dyDescent="0.3">
      <c r="B3" s="293" t="s">
        <v>32</v>
      </c>
      <c r="C3" s="294"/>
      <c r="E3" s="295" t="s">
        <v>46</v>
      </c>
      <c r="F3" s="295"/>
      <c r="H3" s="295" t="s">
        <v>47</v>
      </c>
      <c r="I3" s="295"/>
      <c r="K3" s="295" t="s">
        <v>48</v>
      </c>
      <c r="L3" s="295"/>
      <c r="N3" s="295" t="s">
        <v>49</v>
      </c>
      <c r="O3" s="295"/>
    </row>
    <row r="5" spans="1:15" ht="15" customHeight="1" x14ac:dyDescent="0.25">
      <c r="B5" s="15" t="s">
        <v>30</v>
      </c>
      <c r="C5" s="15" t="s">
        <v>31</v>
      </c>
      <c r="E5" s="9" t="s">
        <v>50</v>
      </c>
      <c r="F5" s="9" t="s">
        <v>31</v>
      </c>
      <c r="H5" s="9" t="s">
        <v>50</v>
      </c>
      <c r="I5" s="9" t="s">
        <v>31</v>
      </c>
      <c r="K5" s="9" t="s">
        <v>50</v>
      </c>
      <c r="L5" s="9" t="s">
        <v>31</v>
      </c>
      <c r="N5" s="9" t="s">
        <v>50</v>
      </c>
      <c r="O5" s="9" t="s">
        <v>31</v>
      </c>
    </row>
    <row r="6" spans="1:15" x14ac:dyDescent="0.25">
      <c r="B6" s="296">
        <v>0</v>
      </c>
      <c r="C6" s="19">
        <v>40</v>
      </c>
      <c r="E6" s="296">
        <v>0</v>
      </c>
      <c r="F6" s="19">
        <v>20</v>
      </c>
      <c r="G6" s="19"/>
      <c r="H6" s="296">
        <v>0</v>
      </c>
      <c r="I6" s="19">
        <v>15</v>
      </c>
      <c r="J6" s="19"/>
      <c r="K6" s="296">
        <v>0</v>
      </c>
      <c r="L6" s="19">
        <v>0</v>
      </c>
      <c r="M6" s="19"/>
      <c r="N6" s="297">
        <v>0</v>
      </c>
      <c r="O6" s="19">
        <v>0</v>
      </c>
    </row>
    <row r="7" spans="1:15" x14ac:dyDescent="0.25">
      <c r="B7" s="296">
        <v>0.1</v>
      </c>
      <c r="C7" s="19">
        <v>39</v>
      </c>
      <c r="E7" s="296">
        <v>2.1</v>
      </c>
      <c r="F7" s="19">
        <v>10</v>
      </c>
      <c r="G7" s="19"/>
      <c r="H7" s="296">
        <v>2.1</v>
      </c>
      <c r="I7" s="19">
        <v>10</v>
      </c>
      <c r="J7" s="19"/>
      <c r="K7" s="296">
        <v>100</v>
      </c>
      <c r="L7" s="19">
        <v>15</v>
      </c>
      <c r="M7" s="19"/>
      <c r="N7" s="297">
        <v>2</v>
      </c>
      <c r="O7" s="19">
        <v>5</v>
      </c>
    </row>
    <row r="8" spans="1:15" x14ac:dyDescent="0.25">
      <c r="B8" s="296">
        <f>B7+1</f>
        <v>1.1000000000000001</v>
      </c>
      <c r="C8" s="19">
        <v>38</v>
      </c>
      <c r="E8" s="296">
        <v>5.0999999999999996</v>
      </c>
      <c r="F8" s="19">
        <v>5</v>
      </c>
      <c r="G8" s="19"/>
      <c r="H8" s="296">
        <v>5.0999999999999996</v>
      </c>
      <c r="I8" s="19">
        <v>5</v>
      </c>
      <c r="J8" s="19"/>
      <c r="K8" s="296" t="s">
        <v>82</v>
      </c>
      <c r="L8" s="19" t="s">
        <v>82</v>
      </c>
      <c r="M8" s="19"/>
      <c r="N8" s="297">
        <v>4</v>
      </c>
      <c r="O8" s="19">
        <v>10</v>
      </c>
    </row>
    <row r="9" spans="1:15" x14ac:dyDescent="0.25">
      <c r="B9" s="296">
        <f t="shared" ref="B9:B27" si="0">B8+1</f>
        <v>2.1</v>
      </c>
      <c r="C9" s="19">
        <v>37</v>
      </c>
      <c r="E9" s="296">
        <v>10.1</v>
      </c>
      <c r="F9" s="19">
        <v>0</v>
      </c>
      <c r="G9" s="19"/>
      <c r="H9" s="296">
        <v>10.1</v>
      </c>
      <c r="I9" s="19">
        <v>0</v>
      </c>
      <c r="J9" s="19"/>
      <c r="K9" s="19"/>
      <c r="L9" s="19"/>
      <c r="M9" s="19"/>
      <c r="N9" s="297" t="s">
        <v>82</v>
      </c>
      <c r="O9" s="19" t="s">
        <v>82</v>
      </c>
    </row>
    <row r="10" spans="1:15" x14ac:dyDescent="0.25">
      <c r="B10" s="296">
        <f t="shared" si="0"/>
        <v>3.1</v>
      </c>
      <c r="C10" s="19">
        <v>36</v>
      </c>
      <c r="E10" s="296" t="s">
        <v>82</v>
      </c>
      <c r="F10" s="19" t="s">
        <v>82</v>
      </c>
      <c r="H10" s="296" t="s">
        <v>82</v>
      </c>
      <c r="I10" s="19" t="s">
        <v>82</v>
      </c>
    </row>
    <row r="11" spans="1:15" x14ac:dyDescent="0.25">
      <c r="B11" s="296">
        <f t="shared" si="0"/>
        <v>4.0999999999999996</v>
      </c>
      <c r="C11" s="19">
        <v>35</v>
      </c>
    </row>
    <row r="12" spans="1:15" x14ac:dyDescent="0.25">
      <c r="B12" s="296">
        <f t="shared" si="0"/>
        <v>5.0999999999999996</v>
      </c>
      <c r="C12" s="19">
        <v>34</v>
      </c>
    </row>
    <row r="13" spans="1:15" x14ac:dyDescent="0.25">
      <c r="B13" s="296">
        <f t="shared" si="0"/>
        <v>6.1</v>
      </c>
      <c r="C13" s="19">
        <v>33</v>
      </c>
    </row>
    <row r="14" spans="1:15" x14ac:dyDescent="0.25">
      <c r="B14" s="296">
        <f t="shared" si="0"/>
        <v>7.1</v>
      </c>
      <c r="C14" s="19">
        <v>31</v>
      </c>
    </row>
    <row r="15" spans="1:15" x14ac:dyDescent="0.25">
      <c r="B15" s="296">
        <f t="shared" si="0"/>
        <v>8.1</v>
      </c>
      <c r="C15" s="19">
        <v>29</v>
      </c>
    </row>
    <row r="16" spans="1:15" x14ac:dyDescent="0.25">
      <c r="B16" s="296">
        <f t="shared" si="0"/>
        <v>9.1</v>
      </c>
      <c r="C16" s="19">
        <v>27</v>
      </c>
    </row>
    <row r="17" spans="2:3" x14ac:dyDescent="0.25">
      <c r="B17" s="296">
        <f t="shared" si="0"/>
        <v>10.1</v>
      </c>
      <c r="C17" s="19">
        <v>25</v>
      </c>
    </row>
    <row r="18" spans="2:3" x14ac:dyDescent="0.25">
      <c r="B18" s="296">
        <f t="shared" si="0"/>
        <v>11.1</v>
      </c>
      <c r="C18" s="19">
        <v>23</v>
      </c>
    </row>
    <row r="19" spans="2:3" x14ac:dyDescent="0.25">
      <c r="B19" s="296">
        <f t="shared" si="0"/>
        <v>12.1</v>
      </c>
      <c r="C19" s="19">
        <v>21</v>
      </c>
    </row>
    <row r="20" spans="2:3" x14ac:dyDescent="0.25">
      <c r="B20" s="296">
        <f t="shared" si="0"/>
        <v>13.1</v>
      </c>
      <c r="C20" s="19">
        <v>19</v>
      </c>
    </row>
    <row r="21" spans="2:3" x14ac:dyDescent="0.25">
      <c r="B21" s="296">
        <f t="shared" si="0"/>
        <v>14.1</v>
      </c>
      <c r="C21" s="19">
        <v>17</v>
      </c>
    </row>
    <row r="22" spans="2:3" x14ac:dyDescent="0.25">
      <c r="B22" s="296">
        <f t="shared" si="0"/>
        <v>15.1</v>
      </c>
      <c r="C22" s="19">
        <v>14</v>
      </c>
    </row>
    <row r="23" spans="2:3" x14ac:dyDescent="0.25">
      <c r="B23" s="296">
        <f t="shared" si="0"/>
        <v>16.100000000000001</v>
      </c>
      <c r="C23" s="19">
        <v>11</v>
      </c>
    </row>
    <row r="24" spans="2:3" x14ac:dyDescent="0.25">
      <c r="B24" s="296">
        <f t="shared" si="0"/>
        <v>17.100000000000001</v>
      </c>
      <c r="C24" s="19">
        <v>8</v>
      </c>
    </row>
    <row r="25" spans="2:3" x14ac:dyDescent="0.25">
      <c r="B25" s="296">
        <f t="shared" si="0"/>
        <v>18.100000000000001</v>
      </c>
      <c r="C25" s="19">
        <v>5</v>
      </c>
    </row>
    <row r="26" spans="2:3" x14ac:dyDescent="0.25">
      <c r="B26" s="296">
        <f t="shared" si="0"/>
        <v>19.100000000000001</v>
      </c>
      <c r="C26" s="19">
        <v>2</v>
      </c>
    </row>
    <row r="27" spans="2:3" x14ac:dyDescent="0.25">
      <c r="B27" s="296">
        <f t="shared" si="0"/>
        <v>20.100000000000001</v>
      </c>
      <c r="C27" s="19">
        <v>0</v>
      </c>
    </row>
    <row r="28" spans="2:3" x14ac:dyDescent="0.25">
      <c r="B28" s="296" t="s">
        <v>82</v>
      </c>
      <c r="C28" s="19" t="s">
        <v>82</v>
      </c>
    </row>
  </sheetData>
  <mergeCells count="4">
    <mergeCell ref="E3:F3"/>
    <mergeCell ref="H3:I3"/>
    <mergeCell ref="K3:L3"/>
    <mergeCell ref="N3:O3"/>
  </mergeCells>
  <pageMargins left="0.7" right="0.7" top="0.75" bottom="0.75" header="0.3" footer="0.3"/>
  <pageSetup paperSize="9" scale="57" orientation="landscape" r:id="rId1"/>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Ecart rem</vt:lpstr>
      <vt:lpstr>Ecart aug</vt:lpstr>
      <vt:lpstr>Ecart promotions</vt:lpstr>
      <vt:lpstr>Aug retour maternité</vt:lpstr>
      <vt:lpstr>10 + hautes rémunératio</vt:lpstr>
      <vt:lpstr>Index</vt:lpstr>
      <vt:lpstr>Barèmes</vt:lpstr>
      <vt:lpstr>'10 + hautes rémunératio'!Zone_d_impression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Lydie BOGAERT</dc:creator>
  <cp:lastModifiedBy>Noemie BRAZIER</cp:lastModifiedBy>
  <cp:lastPrinted>2019-04-01T13:06:20Z</cp:lastPrinted>
  <dcterms:created xsi:type="dcterms:W3CDTF">2018-12-20T14:22:42Z</dcterms:created>
  <dcterms:modified xsi:type="dcterms:W3CDTF">2019-04-04T12:15:27Z</dcterms:modified>
</cp:coreProperties>
</file>